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  <sheet name="Tabelle1" sheetId="19" r:id="rId10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H12" i="7" l="1"/>
  <c r="I12" i="7"/>
  <c r="J12" i="7"/>
  <c r="K12" i="7"/>
  <c r="L12" i="7"/>
  <c r="M12" i="7"/>
  <c r="N12" i="7"/>
  <c r="O12" i="7"/>
  <c r="P12" i="7"/>
  <c r="Q12" i="7"/>
  <c r="R12" i="7"/>
  <c r="S12" i="7"/>
  <c r="X12" i="7" s="1"/>
  <c r="T12" i="7"/>
  <c r="U12" i="7"/>
  <c r="V12" i="7"/>
  <c r="W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J21" i="18"/>
  <c r="F21" i="18"/>
  <c r="M21" i="18"/>
  <c r="L21" i="18"/>
  <c r="H21" i="18"/>
  <c r="K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G21" i="18" l="1"/>
  <c r="I21" i="18"/>
  <c r="D56" i="18"/>
  <c r="J55" i="18" s="1"/>
  <c r="E31" i="18"/>
  <c r="D66" i="18"/>
  <c r="K65" i="18" s="1"/>
  <c r="L65" i="18"/>
  <c r="M65" i="18"/>
  <c r="F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L55" i="18" l="1"/>
  <c r="M55" i="18"/>
  <c r="G55" i="18"/>
  <c r="I55" i="18"/>
  <c r="E55" i="18" s="1"/>
  <c r="H55" i="18"/>
  <c r="K55" i="18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5" i="7"/>
  <c r="S15" i="7"/>
  <c r="T15" i="7"/>
  <c r="U15" i="7"/>
  <c r="V15" i="7"/>
  <c r="W15" i="7"/>
  <c r="X11" i="7" l="1"/>
  <c r="X15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I15" i="7" l="1"/>
  <c r="M15" i="7"/>
  <c r="N11" i="7"/>
  <c r="L11" i="7"/>
  <c r="H11" i="7"/>
  <c r="K15" i="7"/>
  <c r="P11" i="7"/>
  <c r="H15" i="7"/>
  <c r="P15" i="7"/>
  <c r="M11" i="7"/>
  <c r="J15" i="7"/>
  <c r="N15" i="7"/>
  <c r="O11" i="7"/>
  <c r="J11" i="7"/>
  <c r="O15" i="7"/>
  <c r="K11" i="7"/>
  <c r="L15" i="7"/>
  <c r="I11" i="7"/>
  <c r="F11" i="7"/>
  <c r="M8" i="4"/>
  <c r="M7" i="4"/>
  <c r="D6" i="15"/>
  <c r="D6" i="7"/>
  <c r="Q15" i="7" l="1"/>
  <c r="Q11" i="7"/>
  <c r="C14" i="7"/>
  <c r="C12" i="7"/>
  <c r="C15" i="7"/>
  <c r="C13" i="7"/>
</calcChain>
</file>

<file path=xl/sharedStrings.xml><?xml version="1.0" encoding="utf-8"?>
<sst xmlns="http://schemas.openxmlformats.org/spreadsheetml/2006/main" count="1357" uniqueCount="669">
  <si>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</si>
  <si>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</si>
  <si>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</si>
  <si>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</si>
  <si>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</si>
  <si>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</si>
  <si>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</si>
  <si>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</si>
  <si>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</si>
  <si>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</si>
  <si>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</si>
  <si>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</si>
  <si>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</si>
  <si>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</si>
  <si>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</si>
  <si>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</si>
  <si>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</si>
  <si>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</si>
  <si>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</si>
  <si>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</si>
  <si>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</si>
  <si>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</si>
  <si>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</si>
  <si>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</si>
  <si>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</si>
  <si>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</si>
  <si>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</si>
  <si>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</si>
  <si>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</si>
  <si>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</si>
  <si>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</si>
  <si>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</si>
  <si>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</si>
  <si>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</si>
  <si>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</si>
  <si>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</si>
  <si>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</si>
  <si>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</si>
  <si>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</si>
  <si>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</si>
  <si>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</si>
  <si>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</si>
  <si>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</si>
  <si>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</si>
  <si>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</si>
  <si>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</si>
  <si>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</si>
  <si>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</si>
  <si>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</si>
  <si>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</si>
  <si>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</si>
  <si>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</si>
  <si>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</si>
  <si>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</si>
  <si>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</si>
  <si>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</si>
  <si>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</si>
  <si>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</si>
  <si>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</si>
  <si>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</si>
  <si>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</si>
  <si>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</si>
  <si>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</si>
  <si>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</si>
  <si>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</si>
  <si>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</si>
  <si>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</si>
  <si>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</si>
  <si>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</si>
  <si>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</si>
  <si>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</si>
  <si>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</si>
  <si>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</si>
  <si>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</si>
  <si>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</si>
  <si>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</si>
  <si>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</si>
  <si>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</si>
  <si>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</si>
  <si>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</si>
  <si>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</si>
  <si>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</si>
  <si>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</si>
  <si>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</si>
  <si>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</si>
  <si>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</si>
  <si>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</si>
  <si>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</si>
  <si>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</si>
  <si>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</si>
  <si>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</si>
  <si>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</si>
  <si>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</si>
  <si>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</si>
  <si>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</si>
  <si>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</si>
  <si>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</si>
  <si>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</si>
  <si>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</si>
  <si>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</si>
  <si>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</si>
  <si>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</si>
  <si>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</si>
  <si>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</si>
  <si>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</si>
  <si>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</si>
  <si>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</si>
  <si>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</si>
  <si>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</si>
  <si>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</si>
  <si>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</si>
  <si>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</si>
  <si>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</si>
  <si>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</si>
  <si>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</si>
  <si>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</si>
  <si>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</si>
  <si>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</si>
  <si>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</si>
  <si>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</si>
  <si>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</si>
  <si>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</si>
  <si>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</si>
  <si>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</si>
  <si>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</si>
  <si>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</si>
  <si>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</si>
  <si>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</si>
  <si>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</si>
  <si>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</si>
  <si>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</si>
  <si>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</si>
  <si>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</si>
  <si>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</si>
  <si>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</si>
  <si>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</si>
  <si>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</si>
  <si>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</si>
  <si>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</si>
  <si>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</si>
  <si>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</si>
  <si>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</si>
  <si>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</si>
  <si>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</si>
  <si>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</si>
  <si>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</si>
  <si>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</si>
  <si>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</si>
  <si>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</si>
  <si>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</si>
  <si>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</si>
  <si>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</si>
  <si>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</si>
  <si>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</si>
  <si>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</si>
  <si>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</si>
  <si>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</si>
  <si>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</si>
  <si>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</si>
  <si>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</si>
  <si>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</si>
  <si>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</si>
  <si>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</si>
  <si>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</si>
  <si>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</si>
  <si>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</si>
  <si>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</si>
  <si>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</si>
  <si>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</si>
  <si>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</si>
  <si>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</si>
  <si>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</si>
  <si>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</si>
  <si>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</si>
  <si>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</si>
  <si>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</si>
  <si>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</si>
  <si>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</si>
  <si>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</si>
  <si>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</si>
  <si>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</si>
  <si>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</si>
  <si>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</si>
  <si>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</si>
  <si>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</si>
  <si>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</si>
  <si>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</si>
  <si>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</si>
  <si>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</si>
  <si>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</si>
  <si>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</si>
  <si>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</si>
  <si>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</si>
  <si>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</si>
  <si>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</si>
  <si>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</si>
  <si>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</si>
  <si>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</si>
  <si>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</si>
  <si>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</si>
  <si>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</si>
  <si>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</si>
  <si>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</si>
  <si>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</si>
  <si>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</si>
  <si>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</si>
  <si>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</si>
  <si>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</si>
  <si>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</si>
  <si>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</si>
  <si>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</si>
  <si>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</si>
  <si>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</si>
  <si>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</si>
  <si>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</si>
  <si>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</si>
  <si>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</si>
  <si>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</si>
  <si>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</si>
  <si>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</si>
  <si>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</si>
  <si>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</si>
  <si>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</si>
  <si>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</si>
  <si>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</si>
  <si>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</si>
  <si>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</si>
  <si>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</si>
  <si>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</si>
  <si>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</si>
  <si>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</si>
  <si>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</si>
  <si>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</si>
  <si>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</si>
  <si>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</si>
  <si>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</si>
  <si>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</si>
  <si>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</si>
  <si>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</si>
  <si>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</si>
  <si>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</si>
  <si>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</si>
  <si>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</si>
  <si>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</si>
  <si>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</si>
  <si>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</si>
  <si>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</si>
  <si>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</si>
  <si>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</si>
  <si>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</si>
  <si>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</si>
  <si>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</si>
  <si>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</si>
  <si>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</si>
  <si>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</si>
  <si>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</si>
  <si>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</si>
  <si>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</si>
  <si>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</si>
  <si>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</si>
  <si>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</si>
  <si>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</si>
  <si>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</si>
  <si>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</si>
  <si>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</si>
  <si>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</si>
  <si>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</si>
  <si>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</si>
  <si>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</si>
  <si>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</si>
  <si>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</si>
  <si>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</si>
  <si>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</si>
  <si>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</si>
  <si>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</si>
  <si>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</si>
  <si>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</si>
  <si>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</si>
  <si>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</si>
  <si>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</si>
  <si>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</si>
  <si>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</si>
  <si>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</si>
  <si>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</si>
  <si>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</si>
  <si>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</si>
  <si>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</si>
  <si>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</si>
  <si>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</si>
  <si>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</si>
  <si>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</si>
  <si>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</si>
  <si>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</si>
  <si>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</si>
  <si>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</si>
  <si>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</si>
  <si>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</si>
  <si>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</si>
  <si>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</si>
  <si>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</si>
  <si>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</si>
  <si>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</si>
  <si>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</si>
  <si>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</si>
  <si>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</si>
  <si>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</si>
  <si>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</si>
  <si>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</si>
  <si>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</si>
  <si>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</si>
  <si>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</si>
  <si>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</si>
  <si>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</si>
  <si>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</si>
  <si>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</si>
  <si>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</si>
  <si>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</si>
  <si>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</si>
  <si>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</si>
  <si>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</si>
  <si>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</si>
  <si>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</si>
  <si>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</si>
  <si>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</si>
  <si>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</si>
  <si>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</si>
  <si>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</si>
  <si>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</si>
  <si>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</si>
  <si>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</si>
  <si>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</si>
  <si>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</si>
  <si>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</si>
  <si>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</si>
  <si>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</si>
  <si>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</si>
  <si>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</si>
  <si>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</si>
  <si>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</si>
  <si>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</si>
  <si>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</si>
  <si>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</si>
  <si>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</si>
  <si>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</si>
  <si>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</si>
  <si>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</si>
  <si>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</si>
  <si>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</si>
  <si>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</si>
  <si>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</si>
  <si>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</si>
  <si>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</si>
  <si>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</si>
  <si>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</si>
  <si>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</si>
  <si>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</si>
  <si>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</si>
  <si>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</si>
  <si>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</si>
  <si>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</si>
  <si>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</si>
  <si>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</si>
  <si>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</si>
  <si>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</si>
  <si>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</si>
  <si>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</si>
  <si>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</si>
  <si>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</si>
  <si>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</si>
  <si>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</si>
  <si>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</si>
  <si>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</si>
  <si>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</si>
  <si>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</si>
  <si>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</si>
  <si>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</si>
  <si>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</si>
  <si>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</si>
  <si>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</si>
  <si>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</si>
  <si>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</si>
  <si>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</si>
  <si>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</si>
  <si>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</si>
  <si>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</si>
  <si>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</si>
  <si>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</si>
  <si>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</si>
  <si>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</si>
  <si>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</si>
  <si>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</si>
  <si>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</si>
  <si>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</si>
  <si>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</si>
  <si>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</si>
  <si>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</si>
  <si>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</si>
  <si>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</si>
  <si>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</si>
  <si>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</si>
  <si>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</si>
  <si>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</si>
  <si>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</si>
  <si>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</si>
  <si>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</si>
  <si>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</si>
  <si>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</si>
  <si>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</si>
  <si>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</si>
  <si>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</si>
  <si>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</si>
  <si>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</si>
  <si>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</si>
  <si>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</si>
  <si>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</si>
  <si>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</si>
  <si>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</si>
  <si>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</si>
  <si>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</si>
  <si>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</si>
  <si>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</si>
  <si>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</si>
  <si>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</si>
  <si>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</si>
  <si>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</si>
  <si>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</si>
  <si>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</si>
  <si>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</si>
  <si>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</si>
  <si>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</si>
  <si>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</si>
  <si>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</si>
  <si>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</si>
  <si>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</si>
  <si>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</si>
  <si>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</si>
  <si>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</si>
  <si>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</si>
  <si>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</si>
  <si>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</si>
  <si>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</si>
  <si>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</si>
  <si>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</si>
  <si>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</si>
  <si>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</si>
  <si>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</si>
  <si>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</si>
  <si>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</si>
  <si>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</si>
  <si>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</si>
  <si>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</si>
  <si>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</si>
  <si>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</si>
  <si>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</si>
  <si>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</si>
  <si>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</si>
  <si>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</si>
  <si>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</si>
  <si>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</si>
  <si>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</si>
  <si>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</si>
  <si>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</si>
  <si>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</si>
  <si>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</si>
  <si>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</si>
  <si>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</si>
  <si>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</si>
  <si>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</si>
  <si>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</si>
  <si>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</si>
  <si>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</si>
  <si>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</si>
  <si>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</si>
  <si>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</si>
  <si>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</si>
  <si>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</si>
  <si>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</si>
  <si>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</si>
  <si>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</si>
  <si>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</si>
  <si>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</si>
  <si>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</si>
  <si>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</si>
  <si>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</si>
  <si>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</si>
  <si>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</si>
  <si>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</si>
  <si>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</si>
  <si>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</si>
  <si>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</si>
  <si>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</si>
  <si>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</si>
  <si>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</si>
  <si>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</si>
  <si>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</si>
  <si>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</si>
  <si>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</si>
  <si>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</si>
  <si>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</si>
  <si>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</si>
  <si>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</si>
  <si>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</si>
  <si>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</si>
  <si>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</si>
  <si>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</si>
  <si>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</si>
  <si>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</si>
  <si>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</si>
  <si>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</si>
  <si>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</si>
  <si>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</si>
  <si>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</si>
  <si>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</si>
  <si>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</si>
  <si>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</si>
  <si>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</si>
  <si>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</si>
  <si>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</si>
  <si>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</si>
  <si>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</si>
  <si>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</si>
  <si>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</si>
  <si>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</si>
  <si>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</si>
  <si>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</si>
  <si>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</si>
  <si>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</si>
  <si>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</si>
  <si>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</si>
  <si>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</si>
  <si>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</si>
  <si>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</si>
  <si>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</si>
  <si>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</si>
  <si>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</si>
  <si>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</si>
  <si>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</si>
  <si>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</si>
  <si>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</si>
  <si>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</si>
  <si>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</si>
  <si>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</si>
  <si>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</si>
  <si>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</si>
  <si>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</si>
  <si>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</si>
  <si>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</si>
  <si>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</si>
  <si>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</si>
  <si>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</si>
  <si>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</si>
  <si>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</si>
  <si>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</si>
  <si>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</si>
  <si>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</si>
  <si>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</si>
  <si>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</si>
  <si>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</si>
  <si>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</si>
  <si>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</si>
  <si>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</si>
  <si>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</si>
  <si>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</si>
  <si>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</si>
  <si>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</si>
  <si>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</si>
  <si>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</si>
  <si>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</si>
  <si>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</si>
  <si>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</si>
  <si>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</si>
  <si>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</si>
  <si>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</si>
  <si>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</si>
  <si>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</si>
  <si>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</si>
  <si>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</si>
  <si>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</si>
  <si>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</si>
  <si>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</si>
  <si>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</si>
  <si>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</si>
  <si>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</si>
  <si>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</si>
  <si>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</si>
  <si>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</si>
  <si>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</si>
  <si>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</si>
  <si>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</si>
  <si>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</si>
  <si>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</si>
  <si>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</si>
  <si>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</si>
  <si>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</si>
  <si>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</si>
  <si>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</si>
  <si>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</si>
  <si>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</si>
  <si>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</si>
  <si>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</si>
  <si>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</si>
  <si>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</si>
  <si>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</si>
  <si>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</si>
  <si>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</si>
  <si>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</si>
  <si>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</si>
  <si>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</si>
  <si>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</si>
  <si>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</si>
  <si>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</si>
  <si>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</si>
  <si>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</si>
  <si>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</si>
  <si>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</si>
  <si>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</si>
  <si>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</si>
  <si>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</si>
  <si>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</si>
  <si>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</si>
  <si>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</si>
  <si>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</si>
  <si>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</si>
  <si>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</si>
  <si>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</si>
  <si>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</si>
  <si>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</si>
  <si>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</si>
  <si>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</si>
  <si>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</si>
  <si>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</si>
  <si>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</si>
  <si>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</si>
  <si>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</si>
  <si>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</si>
  <si>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</si>
  <si>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</si>
  <si>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</si>
  <si>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</si>
  <si>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</si>
  <si>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</si>
  <si>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</si>
  <si>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</si>
  <si>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</si>
  <si>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</si>
  <si>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</si>
  <si>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</si>
  <si>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</si>
  <si>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</si>
  <si>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</si>
  <si>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</si>
  <si>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</si>
  <si>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</si>
  <si>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</si>
  <si>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</si>
  <si>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</si>
  <si>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Gas-Versorgungsbetriebe Cottbus GmbH</t>
  </si>
  <si>
    <t>9870039700009</t>
  </si>
  <si>
    <t>Karl-Liebknecht-Str. 130</t>
  </si>
  <si>
    <t>Cottbus</t>
  </si>
  <si>
    <t>Herr Klaus Herold</t>
  </si>
  <si>
    <t>klaus.herold@stadtwerke-cottbus.de</t>
  </si>
  <si>
    <t>0355/351367</t>
  </si>
  <si>
    <t>GASPOOLNH7003971</t>
  </si>
  <si>
    <t>Stadt Cottbus</t>
  </si>
  <si>
    <t>DWD Temperaturmessstelle Cottbus</t>
  </si>
  <si>
    <t>HK3</t>
  </si>
  <si>
    <t>DE_GHD04</t>
  </si>
  <si>
    <t>HD4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</si>
</sst>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216886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468</v>
      </c>
    </row>
    <row r="3" spans="2:7"/>
    <row r="4" spans="2:7">
      <c r="B4" s="8" t="s">
        <v>463</v>
      </c>
    </row>
    <row r="5" spans="2:7">
      <c r="B5" s="8" t="s">
        <v>464</v>
      </c>
    </row>
    <row r="6" spans="2:7"/>
    <row r="7" spans="2:7">
      <c r="B7" t="s">
        <v>339</v>
      </c>
    </row>
    <row r="8" spans="2:7" s="8" customFormat="1">
      <c r="B8" s="8" t="s">
        <v>465</v>
      </c>
    </row>
    <row r="9" spans="2:7" s="8" customFormat="1"/>
    <row r="10" spans="2:7" s="8" customFormat="1">
      <c r="B10" s="14" t="s">
        <v>450</v>
      </c>
    </row>
    <row r="11" spans="2:7" s="8" customFormat="1">
      <c r="B11" s="8" t="s">
        <v>501</v>
      </c>
    </row>
    <row r="12" spans="2:7" s="8" customFormat="1">
      <c r="B12" s="8" t="s">
        <v>502</v>
      </c>
    </row>
    <row r="13" spans="2:7" s="8" customFormat="1">
      <c r="B13" s="8" t="s">
        <v>508</v>
      </c>
    </row>
    <row r="14" spans="2:7" s="8" customFormat="1"/>
    <row r="15" spans="2:7">
      <c r="B15" s="20" t="s">
        <v>467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466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7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2" sqref="D3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655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5" t="s">
        <v>654</v>
      </c>
      <c r="D6" s="27">
        <v>42278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488</v>
      </c>
      <c r="D11" s="331" t="s">
        <v>657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263</v>
      </c>
      <c r="D15" s="43">
        <v>3046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264</v>
      </c>
      <c r="D17" s="340" t="s">
        <v>659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266</v>
      </c>
      <c r="D21" s="341" t="s">
        <v>661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267</v>
      </c>
      <c r="D23" s="342" t="s">
        <v>662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489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462</v>
      </c>
      <c r="D27" s="42" t="s">
        <v>397</v>
      </c>
      <c r="E27" s="39"/>
      <c r="F27" s="11"/>
    </row>
    <row r="28" spans="1:15">
      <c r="B28" s="15"/>
      <c r="C28" s="64" t="s">
        <v>504</v>
      </c>
      <c r="D28" s="47" t="str">
        <f>IF(D27&lt;&gt;C28,VLOOKUP(D27,$C$29:$D$48,2,FALSE),C28)</f>
        <v>Gas-Versorgungsbetriebe Cottbus GmbH</v>
      </c>
      <c r="E28" s="38"/>
      <c r="F28" s="11"/>
      <c r="G28" s="2"/>
    </row>
    <row r="29" spans="1:15">
      <c r="B29" s="15"/>
      <c r="C29" s="22" t="s">
        <v>397</v>
      </c>
      <c r="D29" s="343" t="s">
        <v>656</v>
      </c>
      <c r="E29" s="40"/>
      <c r="F29" s="11"/>
      <c r="G29" s="2"/>
    </row>
    <row r="30" spans="1:15">
      <c r="B30" s="15"/>
      <c r="C30" s="22" t="s">
        <v>398</v>
      </c>
      <c r="D30" s="44"/>
      <c r="E30" s="40"/>
      <c r="F30" s="46"/>
      <c r="G30" s="2"/>
    </row>
    <row r="31" spans="1:15">
      <c r="B31" s="15"/>
      <c r="C31" s="22" t="s">
        <v>423</v>
      </c>
      <c r="D31" s="45"/>
      <c r="E31" s="40"/>
      <c r="F31" s="46"/>
      <c r="G31" s="2"/>
    </row>
    <row r="32" spans="1:15">
      <c r="B32" s="15"/>
      <c r="C32" s="22" t="s">
        <v>424</v>
      </c>
      <c r="D32" s="45"/>
      <c r="E32" s="40"/>
      <c r="F32" s="46"/>
      <c r="G32" s="2"/>
    </row>
    <row r="33" spans="2:7">
      <c r="B33" s="15"/>
      <c r="C33" s="22" t="s">
        <v>425</v>
      </c>
      <c r="D33" s="44"/>
      <c r="E33" s="40"/>
      <c r="F33" s="46"/>
      <c r="G33" s="2"/>
    </row>
    <row r="34" spans="2:7">
      <c r="B34" s="15"/>
      <c r="C34" s="22" t="s">
        <v>426</v>
      </c>
      <c r="D34" s="45"/>
      <c r="E34" s="40"/>
      <c r="F34" s="46"/>
      <c r="G34" s="2"/>
    </row>
    <row r="35" spans="2:7">
      <c r="B35" s="15"/>
      <c r="C35" s="22" t="s">
        <v>427</v>
      </c>
      <c r="D35" s="45"/>
      <c r="E35" s="40"/>
      <c r="F35" s="46"/>
      <c r="G35" s="2"/>
    </row>
    <row r="36" spans="2:7">
      <c r="B36" s="15"/>
      <c r="C36" s="22" t="s">
        <v>428</v>
      </c>
      <c r="D36" s="45"/>
      <c r="E36" s="40"/>
      <c r="F36" s="46"/>
      <c r="G36" s="2"/>
    </row>
    <row r="37" spans="2:7">
      <c r="B37" s="15"/>
      <c r="C37" s="22" t="s">
        <v>429</v>
      </c>
      <c r="D37" s="45"/>
      <c r="E37" s="40"/>
      <c r="F37" s="46"/>
      <c r="G37" s="2"/>
    </row>
    <row r="38" spans="2:7">
      <c r="B38" s="15"/>
      <c r="C38" s="22" t="s">
        <v>434</v>
      </c>
      <c r="D38" s="45"/>
      <c r="E38" s="40"/>
      <c r="F38" s="46"/>
      <c r="G38" s="2"/>
    </row>
    <row r="39" spans="2:7">
      <c r="B39" s="15"/>
      <c r="C39" s="22" t="s">
        <v>435</v>
      </c>
      <c r="D39" s="45"/>
      <c r="E39" s="40"/>
      <c r="F39" s="46"/>
      <c r="G39" s="2"/>
    </row>
    <row r="40" spans="2:7">
      <c r="B40" s="15"/>
      <c r="C40" s="22" t="s">
        <v>436</v>
      </c>
      <c r="D40" s="45"/>
      <c r="E40" s="40"/>
      <c r="F40" s="46"/>
      <c r="G40" s="2"/>
    </row>
    <row r="41" spans="2:7">
      <c r="B41" s="15"/>
      <c r="C41" s="22" t="s">
        <v>437</v>
      </c>
      <c r="D41" s="45"/>
      <c r="E41" s="40"/>
      <c r="F41" s="46"/>
      <c r="G41" s="2"/>
    </row>
    <row r="42" spans="2:7">
      <c r="B42" s="15"/>
      <c r="C42" s="22" t="s">
        <v>438</v>
      </c>
      <c r="D42" s="45"/>
      <c r="E42" s="40"/>
      <c r="F42" s="46"/>
      <c r="G42" s="2"/>
    </row>
    <row r="43" spans="2:7">
      <c r="B43" s="15"/>
      <c r="C43" s="22" t="s">
        <v>439</v>
      </c>
      <c r="D43" s="45"/>
      <c r="E43" s="40"/>
      <c r="F43" s="46"/>
      <c r="G43" s="2"/>
    </row>
    <row r="44" spans="2:7">
      <c r="B44" s="15"/>
      <c r="C44" s="22" t="s">
        <v>440</v>
      </c>
      <c r="D44" s="45"/>
      <c r="E44" s="40"/>
      <c r="F44" s="46"/>
      <c r="G44" s="2"/>
    </row>
    <row r="45" spans="2:7">
      <c r="B45" s="15"/>
      <c r="C45" s="22" t="s">
        <v>441</v>
      </c>
      <c r="D45" s="45"/>
      <c r="E45" s="40"/>
      <c r="F45" s="46"/>
      <c r="G45" s="2"/>
    </row>
    <row r="46" spans="2:7">
      <c r="B46" s="15"/>
      <c r="C46" s="22" t="s">
        <v>442</v>
      </c>
      <c r="D46" s="45"/>
      <c r="E46" s="40"/>
      <c r="F46" s="46"/>
    </row>
    <row r="47" spans="2:7">
      <c r="B47" s="15"/>
      <c r="C47" s="22" t="s">
        <v>443</v>
      </c>
      <c r="D47" s="45"/>
      <c r="E47" s="40"/>
      <c r="F47" s="46"/>
    </row>
    <row r="48" spans="2:7">
      <c r="B48" s="15"/>
      <c r="C48" s="22" t="s">
        <v>444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5" zoomScale="80" zoomScaleNormal="80" workbookViewId="0">
      <selection activeCell="C52" sqref="C52:C5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448</v>
      </c>
      <c r="D5" s="57" t="str">
        <f>Netzbetreiber!$D$9</f>
        <v>Gas-Versorgungsbetriebe Cottbus GmbH</v>
      </c>
      <c r="H5" s="66"/>
      <c r="I5" s="66"/>
      <c r="J5" s="66"/>
      <c r="K5" s="66"/>
    </row>
    <row r="6" spans="2:15" ht="15" customHeight="1">
      <c r="B6" s="22"/>
      <c r="C6" s="60" t="s">
        <v>447</v>
      </c>
      <c r="D6" s="57" t="str">
        <f>Netzbetreiber!D28</f>
        <v>Gas-Versorgungsbetriebe Cottbus GmbH</v>
      </c>
      <c r="E6" s="15"/>
      <c r="H6" s="66"/>
      <c r="I6" s="66"/>
      <c r="J6" s="66"/>
      <c r="K6" s="66"/>
    </row>
    <row r="7" spans="2:15" ht="15" customHeight="1">
      <c r="B7" s="22"/>
      <c r="C7" s="59" t="s">
        <v>490</v>
      </c>
      <c r="D7" s="328" t="str">
        <f>Netzbetreiber!$D$11</f>
        <v>9870039700009</v>
      </c>
      <c r="E7" s="15"/>
      <c r="H7" s="66"/>
      <c r="I7" s="66"/>
      <c r="J7" s="66"/>
      <c r="K7" s="66"/>
    </row>
    <row r="8" spans="2:15" ht="15" customHeight="1">
      <c r="B8" s="22"/>
      <c r="C8" s="55" t="s">
        <v>133</v>
      </c>
      <c r="D8" s="49">
        <f>Netzbetreiber!$D$6</f>
        <v>42278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1" t="s">
        <v>617</v>
      </c>
      <c r="I13" s="271" t="s">
        <v>618</v>
      </c>
      <c r="J13" s="66"/>
      <c r="K13" s="66"/>
    </row>
    <row r="14" spans="2:15" ht="15" customHeight="1">
      <c r="B14" s="22"/>
      <c r="C14" s="5"/>
      <c r="D14" s="29"/>
      <c r="E14" s="15"/>
      <c r="H14" s="66"/>
      <c r="I14" s="66"/>
      <c r="J14" s="66"/>
      <c r="K14" s="66"/>
    </row>
    <row r="15" spans="2:15" ht="15" customHeight="1">
      <c r="B15" s="7" t="s">
        <v>83</v>
      </c>
      <c r="C15" s="5" t="s">
        <v>433</v>
      </c>
      <c r="D15" s="42" t="s">
        <v>337</v>
      </c>
      <c r="E15" s="15"/>
      <c r="H15" s="66"/>
      <c r="I15" s="66"/>
      <c r="J15" s="66"/>
      <c r="K15" s="66"/>
    </row>
    <row r="16" spans="2:15" ht="15" customHeight="1">
      <c r="B16" s="23"/>
      <c r="C16" s="5" t="s">
        <v>432</v>
      </c>
      <c r="D16" s="344" t="s">
        <v>663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370</v>
      </c>
      <c r="D18" s="48" t="s">
        <v>135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576</v>
      </c>
      <c r="I19" s="270" t="s">
        <v>491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492</v>
      </c>
      <c r="I20" s="270" t="s">
        <v>493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614</v>
      </c>
      <c r="D22" s="48" t="s">
        <v>610</v>
      </c>
      <c r="E22" s="15"/>
      <c r="H22" s="267" t="s">
        <v>610</v>
      </c>
      <c r="I22" s="267" t="s">
        <v>611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8" t="s">
        <v>612</v>
      </c>
      <c r="E23" s="15"/>
      <c r="H23" s="267" t="s">
        <v>613</v>
      </c>
      <c r="I23" s="8" t="s">
        <v>609</v>
      </c>
      <c r="J23" s="8"/>
      <c r="K23" s="8"/>
      <c r="L23" s="268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7" t="s">
        <v>612</v>
      </c>
      <c r="I24" s="267" t="s">
        <v>619</v>
      </c>
      <c r="J24" s="8"/>
      <c r="K24" s="8"/>
      <c r="L24" s="270" t="s">
        <v>620</v>
      </c>
      <c r="M24" s="270" t="s">
        <v>622</v>
      </c>
      <c r="N24" s="270" t="s">
        <v>621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579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623</v>
      </c>
      <c r="D27" s="42" t="s">
        <v>624</v>
      </c>
      <c r="E27" s="15"/>
      <c r="H27" s="297" t="s">
        <v>624</v>
      </c>
      <c r="I27" s="269" t="s">
        <v>625</v>
      </c>
      <c r="J27" s="269" t="s">
        <v>626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627</v>
      </c>
      <c r="I28" s="270" t="s">
        <v>628</v>
      </c>
      <c r="J28" s="270" t="s">
        <v>629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630</v>
      </c>
      <c r="I29" s="270" t="s">
        <v>631</v>
      </c>
      <c r="J29" s="270" t="s">
        <v>632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496</v>
      </c>
      <c r="C31" s="6" t="s">
        <v>578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633</v>
      </c>
      <c r="I32" s="270" t="s">
        <v>634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635</v>
      </c>
      <c r="I33" s="267" t="s">
        <v>630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550</v>
      </c>
      <c r="C35" s="24" t="s">
        <v>498</v>
      </c>
      <c r="D35" s="42">
        <v>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551</v>
      </c>
      <c r="C37" s="5" t="s">
        <v>367</v>
      </c>
      <c r="D37" s="34">
        <v>1500000</v>
      </c>
      <c r="E37" s="15" t="s">
        <v>509</v>
      </c>
      <c r="I37" s="267"/>
      <c r="J37" s="267"/>
      <c r="K37" s="267"/>
      <c r="L37" s="267"/>
      <c r="M37" s="268"/>
    </row>
    <row r="38" spans="2:39" customFormat="1" ht="15" customHeight="1">
      <c r="C38" s="8" t="s">
        <v>494</v>
      </c>
      <c r="F38" s="13"/>
      <c r="G38" s="13"/>
      <c r="H38" s="66"/>
      <c r="I38" s="66"/>
      <c r="J38" s="66"/>
      <c r="K38" s="6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6"/>
      <c r="I39" s="66"/>
      <c r="J39" s="66"/>
      <c r="K39" s="66"/>
    </row>
    <row r="40" spans="2:39" ht="15" customHeight="1">
      <c r="B40" s="7" t="s">
        <v>552</v>
      </c>
      <c r="C40" s="5" t="s">
        <v>368</v>
      </c>
      <c r="D40" s="36">
        <v>500</v>
      </c>
      <c r="E40" s="15" t="s">
        <v>542</v>
      </c>
      <c r="H40" s="66"/>
      <c r="I40" s="66"/>
      <c r="J40" s="66"/>
      <c r="K40" s="66"/>
    </row>
    <row r="41" spans="2:39" ht="15" customHeight="1">
      <c r="C41" s="8" t="s">
        <v>495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59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4" t="s">
        <v>664</v>
      </c>
    </row>
    <row r="49" spans="3:4" ht="18" customHeight="1">
      <c r="C49" s="22" t="s">
        <v>588</v>
      </c>
      <c r="D49" s="44"/>
    </row>
    <row r="50" spans="3:4" ht="18" customHeight="1">
      <c r="C50" s="22" t="s">
        <v>589</v>
      </c>
      <c r="D50" s="44"/>
    </row>
    <row r="51" spans="3:4" ht="18" customHeight="1">
      <c r="C51" s="22" t="s">
        <v>590</v>
      </c>
      <c r="D51" s="44"/>
    </row>
    <row r="52" spans="3:4" ht="18" customHeight="1">
      <c r="C52" s="22" t="s">
        <v>591</v>
      </c>
      <c r="D52" s="44"/>
    </row>
    <row r="53" spans="3:4" ht="18" customHeight="1">
      <c r="C53" s="22" t="s">
        <v>592</v>
      </c>
      <c r="D53" s="44"/>
    </row>
    <row r="54" spans="3:4" ht="18" customHeight="1">
      <c r="C54" s="22" t="s">
        <v>593</v>
      </c>
      <c r="D54" s="44"/>
    </row>
    <row r="55" spans="3:4" ht="18" customHeight="1">
      <c r="C55" s="22" t="s">
        <v>594</v>
      </c>
      <c r="D55" s="44"/>
    </row>
    <row r="56" spans="3:4" ht="18" customHeight="1">
      <c r="C56" s="22" t="s">
        <v>595</v>
      </c>
      <c r="D56" s="44"/>
    </row>
    <row r="57" spans="3:4" ht="18" customHeight="1">
      <c r="C57" s="22" t="s">
        <v>596</v>
      </c>
      <c r="D57" s="44"/>
    </row>
    <row r="58" spans="3:4" ht="18" customHeight="1">
      <c r="C58" s="22" t="s">
        <v>597</v>
      </c>
      <c r="D58" s="44"/>
    </row>
    <row r="59" spans="3:4" ht="18" customHeight="1">
      <c r="C59" s="22" t="s">
        <v>598</v>
      </c>
      <c r="D59" s="44"/>
    </row>
    <row r="60" spans="3:4" ht="18" customHeight="1">
      <c r="C60" s="22" t="s">
        <v>599</v>
      </c>
      <c r="D60" s="44"/>
    </row>
    <row r="61" spans="3:4" ht="18" customHeight="1">
      <c r="C61" s="22" t="s">
        <v>600</v>
      </c>
      <c r="D61" s="44"/>
    </row>
    <row r="62" spans="3:4" ht="18" customHeight="1">
      <c r="C62" s="22" t="s">
        <v>601</v>
      </c>
      <c r="D62" s="44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K10" sqref="K10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70" t="s">
        <v>545</v>
      </c>
    </row>
    <row r="3" spans="2:56" ht="15" customHeight="1">
      <c r="B3" s="170"/>
    </row>
    <row r="4" spans="2:56">
      <c r="B4" s="129"/>
      <c r="C4" s="55" t="s">
        <v>448</v>
      </c>
      <c r="D4" s="56"/>
      <c r="E4" s="330" t="str">
        <f>Netzbetreiber!D9</f>
        <v>Gas-Versorgungsbetriebe Cottbus GmbH</v>
      </c>
      <c r="F4" s="330"/>
      <c r="G4" s="330"/>
      <c r="M4" s="129"/>
      <c r="N4" s="129"/>
      <c r="O4" s="129"/>
    </row>
    <row r="5" spans="2:56">
      <c r="B5" s="129"/>
      <c r="C5" s="55" t="s">
        <v>447</v>
      </c>
      <c r="D5" s="56"/>
      <c r="E5" s="57" t="str">
        <f>Netzbetreiber!D28</f>
        <v>Gas-Versorgungsbetriebe Cottbus GmbH</v>
      </c>
      <c r="F5" s="129"/>
      <c r="G5" s="129"/>
      <c r="H5" s="129"/>
      <c r="M5" s="129"/>
      <c r="N5" s="129"/>
      <c r="O5" s="129"/>
    </row>
    <row r="6" spans="2:56">
      <c r="B6" s="129"/>
      <c r="C6" s="59" t="s">
        <v>490</v>
      </c>
      <c r="D6" s="56"/>
      <c r="E6" s="329" t="str">
        <f>Netzbetreiber!D11</f>
        <v>9870039700009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5" t="s">
        <v>133</v>
      </c>
      <c r="D7" s="56"/>
      <c r="E7" s="49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7" t="s">
        <v>500</v>
      </c>
      <c r="J8" s="129"/>
      <c r="K8" s="129"/>
      <c r="L8" s="129"/>
      <c r="M8" s="129"/>
      <c r="N8" s="129"/>
      <c r="O8" s="129"/>
    </row>
    <row r="9" spans="2:56">
      <c r="B9" s="129"/>
      <c r="C9" s="59" t="s">
        <v>524</v>
      </c>
      <c r="D9" s="129"/>
      <c r="E9" s="129"/>
      <c r="F9" s="153">
        <f>'SLP-Verfahren'!D46</f>
        <v>1</v>
      </c>
      <c r="H9" s="171" t="s">
        <v>602</v>
      </c>
      <c r="J9" s="129"/>
      <c r="K9" s="129"/>
      <c r="L9" s="129"/>
      <c r="M9" s="129"/>
      <c r="N9" s="129"/>
      <c r="O9" s="129"/>
    </row>
    <row r="10" spans="2:56">
      <c r="B10" s="129"/>
      <c r="C10" s="55" t="s">
        <v>586</v>
      </c>
      <c r="D10" s="129"/>
      <c r="E10" s="129"/>
      <c r="F10" s="48">
        <v>1</v>
      </c>
      <c r="G10" s="56"/>
      <c r="H10" s="171" t="s">
        <v>603</v>
      </c>
      <c r="J10" s="129"/>
      <c r="K10" s="129"/>
      <c r="L10" s="129"/>
      <c r="M10" s="129"/>
      <c r="N10" s="129"/>
      <c r="O10" s="129"/>
    </row>
    <row r="11" spans="2:56">
      <c r="B11" s="129"/>
      <c r="C11" s="55" t="s">
        <v>604</v>
      </c>
      <c r="D11" s="129"/>
      <c r="E11" s="129"/>
      <c r="F11" s="333" t="str">
        <f>INDEX('SLP-Verfahren'!D48:D62,'SLP-Temp-Gebiet #01'!F10)</f>
        <v>Stadt Cottbus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7" t="s">
        <v>585</v>
      </c>
      <c r="D13" s="347"/>
      <c r="E13" s="347"/>
      <c r="F13" s="181" t="s">
        <v>549</v>
      </c>
      <c r="G13" s="129" t="s">
        <v>547</v>
      </c>
      <c r="H13" s="261" t="s">
        <v>564</v>
      </c>
      <c r="I13" s="56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8" t="s">
        <v>451</v>
      </c>
      <c r="D14" s="348"/>
      <c r="E14" s="88" t="s">
        <v>452</v>
      </c>
      <c r="F14" s="262" t="s">
        <v>85</v>
      </c>
      <c r="G14" s="263" t="s">
        <v>573</v>
      </c>
      <c r="H14" s="50">
        <v>0</v>
      </c>
      <c r="I14" s="56"/>
      <c r="J14" s="129"/>
      <c r="K14" s="129"/>
      <c r="L14" s="129"/>
      <c r="M14" s="129"/>
      <c r="N14" s="129"/>
      <c r="O14" s="332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29"/>
      <c r="C15" s="348" t="s">
        <v>389</v>
      </c>
      <c r="D15" s="348"/>
      <c r="E15" s="88" t="s">
        <v>452</v>
      </c>
      <c r="F15" s="262" t="s">
        <v>71</v>
      </c>
      <c r="G15" s="263" t="s">
        <v>567</v>
      </c>
      <c r="H15" s="50">
        <v>0</v>
      </c>
      <c r="I15" s="56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496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519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5" t="s">
        <v>525</v>
      </c>
      <c r="D18" s="129"/>
      <c r="E18" s="129"/>
      <c r="F18" s="48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520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1"/>
      <c r="C21" s="182" t="s">
        <v>527</v>
      </c>
      <c r="D21" s="152" t="s">
        <v>518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1"/>
      <c r="C22" s="182" t="s">
        <v>538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6" t="s">
        <v>139</v>
      </c>
      <c r="S23" s="66" t="s">
        <v>505</v>
      </c>
      <c r="T23" s="288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1"/>
      <c r="C24" s="185" t="s">
        <v>522</v>
      </c>
      <c r="D24" s="186"/>
      <c r="E24" s="345" t="s">
        <v>665</v>
      </c>
      <c r="F24" s="155" t="s">
        <v>583</v>
      </c>
      <c r="G24" s="155"/>
      <c r="H24" s="155"/>
      <c r="I24" s="155"/>
      <c r="J24" s="155"/>
      <c r="K24" s="155"/>
      <c r="L24" s="155"/>
      <c r="M24" s="155"/>
      <c r="N24" s="155"/>
      <c r="O24" s="183" t="s">
        <v>523</v>
      </c>
      <c r="Q24" s="20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1"/>
      <c r="C25" s="185" t="s">
        <v>517</v>
      </c>
      <c r="D25" s="186"/>
      <c r="E25" s="346">
        <v>10496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1"/>
      <c r="C26" s="185" t="s">
        <v>141</v>
      </c>
      <c r="D26" s="186"/>
      <c r="E26" s="155" t="s">
        <v>506</v>
      </c>
      <c r="F26" s="155" t="s">
        <v>506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6" t="s">
        <v>506</v>
      </c>
      <c r="S26" s="66" t="s">
        <v>507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5" t="s">
        <v>521</v>
      </c>
      <c r="D28" s="129"/>
      <c r="E28" s="129"/>
      <c r="F28" s="48">
        <v>1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0</v>
      </c>
      <c r="G29" s="176">
        <f t="shared" si="2"/>
        <v>0</v>
      </c>
      <c r="H29" s="176">
        <f t="shared" si="2"/>
        <v>0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1"/>
      <c r="C31" s="182" t="s">
        <v>528</v>
      </c>
      <c r="D31" s="184" t="s">
        <v>254</v>
      </c>
      <c r="E31" s="279">
        <f>1-SUMPRODUCT(F29:N29,F31:N31)</f>
        <v>1</v>
      </c>
      <c r="F31" s="279">
        <f>ROUND(F32/$D$32,4)</f>
        <v>0.5</v>
      </c>
      <c r="G31" s="279">
        <f t="shared" ref="G31:N31" si="3">ROUND(G32/$D$32,4)</f>
        <v>0.25</v>
      </c>
      <c r="H31" s="279">
        <f t="shared" si="3"/>
        <v>0.125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1"/>
      <c r="C32" s="182" t="s">
        <v>534</v>
      </c>
      <c r="D32" s="285">
        <f>SUMPRODUCT(E32:N32,E29:N29)</f>
        <v>1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6" t="s">
        <v>3</v>
      </c>
      <c r="S33" s="66" t="s">
        <v>361</v>
      </c>
      <c r="T33" s="66" t="s">
        <v>352</v>
      </c>
      <c r="U33" s="66" t="s">
        <v>353</v>
      </c>
      <c r="V33" s="66" t="s">
        <v>354</v>
      </c>
      <c r="W33" s="66" t="s">
        <v>355</v>
      </c>
      <c r="X33" s="66" t="s">
        <v>356</v>
      </c>
      <c r="Y33" s="66" t="s">
        <v>357</v>
      </c>
      <c r="Z33" s="66" t="s">
        <v>358</v>
      </c>
      <c r="AA33" s="66" t="s">
        <v>359</v>
      </c>
      <c r="AB33" s="66" t="s">
        <v>360</v>
      </c>
    </row>
    <row r="34" spans="2:28">
      <c r="B34" s="181"/>
      <c r="C34" s="185" t="s">
        <v>454</v>
      </c>
      <c r="D34" s="152" t="s">
        <v>453</v>
      </c>
      <c r="E34" s="155" t="s">
        <v>514</v>
      </c>
      <c r="F34" s="155" t="s">
        <v>514</v>
      </c>
      <c r="G34" s="155" t="s">
        <v>514</v>
      </c>
      <c r="H34" s="155" t="s">
        <v>514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6" t="s">
        <v>514</v>
      </c>
      <c r="S34" s="66" t="s">
        <v>515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1"/>
      <c r="C35" s="185" t="s">
        <v>606</v>
      </c>
      <c r="D35" s="152" t="s">
        <v>607</v>
      </c>
      <c r="E35" s="155" t="s">
        <v>605</v>
      </c>
      <c r="F35" s="155" t="s">
        <v>605</v>
      </c>
      <c r="G35" s="155" t="s">
        <v>605</v>
      </c>
      <c r="H35" s="155" t="s">
        <v>605</v>
      </c>
      <c r="I35" s="155" t="s">
        <v>605</v>
      </c>
      <c r="J35" s="155" t="s">
        <v>605</v>
      </c>
      <c r="K35" s="155" t="s">
        <v>605</v>
      </c>
      <c r="L35" s="155" t="s">
        <v>605</v>
      </c>
      <c r="M35" s="155" t="s">
        <v>605</v>
      </c>
      <c r="N35" s="155" t="s">
        <v>605</v>
      </c>
      <c r="O35" s="183" t="s">
        <v>142</v>
      </c>
      <c r="Q35" s="209"/>
      <c r="R35" s="66" t="s">
        <v>605</v>
      </c>
      <c r="S35" s="66" t="s">
        <v>608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1"/>
      <c r="C36" s="190" t="s">
        <v>446</v>
      </c>
      <c r="D36" s="118" t="s">
        <v>539</v>
      </c>
      <c r="E36" s="161" t="s">
        <v>455</v>
      </c>
      <c r="F36" s="161" t="s">
        <v>455</v>
      </c>
      <c r="G36" s="161" t="s">
        <v>456</v>
      </c>
      <c r="H36" s="161" t="s">
        <v>456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6" t="s">
        <v>456</v>
      </c>
      <c r="S36" s="66" t="s">
        <v>455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580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5" t="s">
        <v>544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520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6"/>
      <c r="X54" s="66"/>
      <c r="Y54" s="66"/>
      <c r="Z54" s="66"/>
      <c r="AA54" s="66"/>
      <c r="AB54" s="66"/>
    </row>
    <row r="55" spans="2:28">
      <c r="B55" s="181"/>
      <c r="C55" s="182" t="s">
        <v>527</v>
      </c>
      <c r="D55" s="152" t="s">
        <v>518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6"/>
      <c r="X55" s="66"/>
      <c r="Y55" s="66"/>
      <c r="Z55" s="66"/>
      <c r="AA55" s="66"/>
      <c r="AB55" s="66"/>
    </row>
    <row r="56" spans="2:28">
      <c r="B56" s="181"/>
      <c r="C56" s="182" t="s">
        <v>538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6"/>
      <c r="X56" s="66"/>
      <c r="Y56" s="66"/>
      <c r="Z56" s="66"/>
      <c r="AA56" s="66"/>
      <c r="AB56" s="66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6"/>
      <c r="X57" s="66"/>
      <c r="Y57" s="66"/>
      <c r="Z57" s="66"/>
      <c r="AA57" s="66"/>
      <c r="AB57" s="66"/>
    </row>
    <row r="58" spans="2:28">
      <c r="B58" s="181"/>
      <c r="C58" s="185" t="s">
        <v>522</v>
      </c>
      <c r="D58" s="186"/>
      <c r="E58" s="155" t="str">
        <f>E24</f>
        <v>DWD Temperaturmessstelle Cottbus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523</v>
      </c>
      <c r="W58" s="66"/>
      <c r="X58" s="66"/>
      <c r="Y58" s="66"/>
      <c r="Z58" s="66"/>
      <c r="AA58" s="66"/>
      <c r="AB58" s="66"/>
    </row>
    <row r="59" spans="2:28">
      <c r="B59" s="181"/>
      <c r="C59" s="185" t="s">
        <v>517</v>
      </c>
      <c r="D59" s="186"/>
      <c r="E59" s="159">
        <f>E25</f>
        <v>10496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6"/>
      <c r="X59" s="66"/>
      <c r="Y59" s="66"/>
      <c r="Z59" s="66"/>
      <c r="AA59" s="66"/>
      <c r="AB59" s="66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521</v>
      </c>
      <c r="D62" s="129"/>
      <c r="E62" s="129"/>
      <c r="F62" s="156">
        <f>F28</f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9">
        <f>1-SUMPRODUCT(F63:N63,F65:N65)</f>
        <v>1</v>
      </c>
      <c r="F65" s="279">
        <f>ROUND(F66/$D$66,4)</f>
        <v>0.5</v>
      </c>
      <c r="G65" s="279">
        <f t="shared" ref="G65:N65" si="12">ROUND(G66/$D$66,4)</f>
        <v>0.25</v>
      </c>
      <c r="H65" s="279">
        <f t="shared" si="12"/>
        <v>0.125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534</v>
      </c>
      <c r="D66" s="184">
        <f>SUMPRODUCT(E66:N66,E63:N63)</f>
        <v>1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454</v>
      </c>
      <c r="D68" s="152" t="s">
        <v>453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606</v>
      </c>
      <c r="D69" s="152" t="s">
        <v>607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446</v>
      </c>
      <c r="D70" s="118" t="s">
        <v>539</v>
      </c>
      <c r="E70" s="162" t="s">
        <v>456</v>
      </c>
      <c r="F70" s="162" t="s">
        <v>456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9" t="s">
        <v>581</v>
      </c>
      <c r="D72" s="349"/>
      <c r="E72" s="349"/>
      <c r="F72" s="34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2:56" ht="75" customHeight="1"/>
    <row r="2" spans="2:56" ht="23.25">
      <c r="B2" s="170" t="s">
        <v>545</v>
      </c>
    </row>
    <row r="3" spans="2:56" ht="15" customHeight="1">
      <c r="B3" s="170"/>
    </row>
    <row r="4" spans="2:56">
      <c r="B4" s="129"/>
      <c r="C4" s="55" t="s">
        <v>448</v>
      </c>
      <c r="D4" s="56"/>
      <c r="E4" s="330" t="str">
        <f>Netzbetreiber!$D$9</f>
        <v>Gas-Versorgungsbetriebe Cottbus GmbH</v>
      </c>
      <c r="F4" s="129"/>
      <c r="M4" s="129"/>
      <c r="N4" s="129"/>
      <c r="O4" s="129"/>
    </row>
    <row r="5" spans="2:56">
      <c r="B5" s="129"/>
      <c r="C5" s="55" t="s">
        <v>447</v>
      </c>
      <c r="D5" s="56"/>
      <c r="E5" s="57" t="str">
        <f>Netzbetreiber!$D$28</f>
        <v>Gas-Versorgungsbetriebe Cottbus GmbH</v>
      </c>
      <c r="F5" s="129"/>
      <c r="G5" s="129"/>
      <c r="H5" s="129"/>
      <c r="M5" s="129"/>
      <c r="N5" s="129"/>
      <c r="O5" s="129"/>
    </row>
    <row r="6" spans="2:56">
      <c r="B6" s="129"/>
      <c r="C6" s="59" t="s">
        <v>490</v>
      </c>
      <c r="D6" s="56"/>
      <c r="E6" s="329" t="str">
        <f>Netzbetreiber!$D$11</f>
        <v>9870039700009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5" t="s">
        <v>133</v>
      </c>
      <c r="D7" s="56"/>
      <c r="E7" s="49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7" t="s">
        <v>500</v>
      </c>
      <c r="J8" s="129"/>
      <c r="K8" s="129"/>
      <c r="L8" s="129"/>
      <c r="M8" s="129"/>
      <c r="N8" s="129"/>
      <c r="O8" s="129"/>
    </row>
    <row r="9" spans="2:56">
      <c r="B9" s="129"/>
      <c r="C9" s="59" t="s">
        <v>524</v>
      </c>
      <c r="D9" s="129"/>
      <c r="E9" s="129"/>
      <c r="F9" s="153">
        <f>'SLP-Verfahren'!D46</f>
        <v>1</v>
      </c>
      <c r="H9" s="171" t="s">
        <v>602</v>
      </c>
      <c r="J9" s="129"/>
      <c r="K9" s="129"/>
      <c r="L9" s="129"/>
      <c r="M9" s="129"/>
      <c r="N9" s="129"/>
      <c r="O9" s="129"/>
    </row>
    <row r="10" spans="2:56">
      <c r="B10" s="129"/>
      <c r="C10" s="55" t="s">
        <v>586</v>
      </c>
      <c r="D10" s="129"/>
      <c r="E10" s="129"/>
      <c r="F10" s="48">
        <v>2</v>
      </c>
      <c r="G10" s="56"/>
      <c r="H10" s="171" t="s">
        <v>603</v>
      </c>
      <c r="J10" s="129"/>
      <c r="K10" s="129"/>
      <c r="L10" s="129"/>
      <c r="M10" s="129"/>
      <c r="N10" s="129"/>
      <c r="O10" s="129"/>
    </row>
    <row r="11" spans="2:56">
      <c r="B11" s="129"/>
      <c r="C11" s="55" t="s">
        <v>604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7" t="s">
        <v>585</v>
      </c>
      <c r="D13" s="347"/>
      <c r="E13" s="347"/>
      <c r="F13" s="181" t="s">
        <v>549</v>
      </c>
      <c r="G13" s="129" t="s">
        <v>547</v>
      </c>
      <c r="H13" s="261" t="s">
        <v>564</v>
      </c>
      <c r="I13" s="56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8" t="s">
        <v>451</v>
      </c>
      <c r="D14" s="348"/>
      <c r="E14" s="88" t="s">
        <v>452</v>
      </c>
      <c r="F14" s="262" t="s">
        <v>85</v>
      </c>
      <c r="G14" s="263" t="s">
        <v>573</v>
      </c>
      <c r="H14" s="50">
        <v>0</v>
      </c>
      <c r="I14" s="56"/>
      <c r="J14" s="129"/>
      <c r="K14" s="129"/>
      <c r="L14" s="129"/>
      <c r="M14" s="129"/>
      <c r="N14" s="129"/>
      <c r="O14" s="332" t="s">
        <v>652</v>
      </c>
      <c r="R14" s="207" t="s">
        <v>565</v>
      </c>
      <c r="S14" s="207" t="s">
        <v>566</v>
      </c>
      <c r="T14" s="207" t="s">
        <v>567</v>
      </c>
      <c r="U14" s="207" t="s">
        <v>568</v>
      </c>
      <c r="V14" s="207" t="s">
        <v>548</v>
      </c>
      <c r="W14" s="207" t="s">
        <v>569</v>
      </c>
      <c r="X14" s="207" t="s">
        <v>570</v>
      </c>
      <c r="Y14" s="207" t="s">
        <v>571</v>
      </c>
      <c r="Z14" s="207" t="s">
        <v>572</v>
      </c>
      <c r="AA14" s="207" t="s">
        <v>573</v>
      </c>
      <c r="AB14" s="207" t="s">
        <v>574</v>
      </c>
      <c r="AC14" s="207" t="s">
        <v>575</v>
      </c>
    </row>
    <row r="15" spans="2:56" ht="19.5" customHeight="1">
      <c r="B15" s="129"/>
      <c r="C15" s="348" t="s">
        <v>389</v>
      </c>
      <c r="D15" s="348"/>
      <c r="E15" s="88" t="s">
        <v>452</v>
      </c>
      <c r="F15" s="262" t="s">
        <v>71</v>
      </c>
      <c r="G15" s="263" t="s">
        <v>567</v>
      </c>
      <c r="H15" s="50">
        <v>0</v>
      </c>
      <c r="I15" s="56"/>
      <c r="J15" s="129"/>
      <c r="K15" s="129"/>
      <c r="L15" s="129"/>
      <c r="M15" s="129"/>
      <c r="N15" s="129"/>
      <c r="O15" s="160" t="s">
        <v>529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496</v>
      </c>
      <c r="AI15" s="260" t="s">
        <v>550</v>
      </c>
      <c r="AJ15" s="260" t="s">
        <v>551</v>
      </c>
      <c r="AK15" s="260" t="s">
        <v>552</v>
      </c>
      <c r="AL15" s="260" t="s">
        <v>553</v>
      </c>
      <c r="AM15" s="260" t="s">
        <v>554</v>
      </c>
      <c r="AN15" s="260" t="s">
        <v>555</v>
      </c>
      <c r="AO15" s="260" t="s">
        <v>556</v>
      </c>
      <c r="AP15" s="260" t="s">
        <v>557</v>
      </c>
      <c r="AQ15" s="260" t="s">
        <v>558</v>
      </c>
      <c r="AR15" s="260" t="s">
        <v>559</v>
      </c>
      <c r="AS15" s="260" t="s">
        <v>560</v>
      </c>
      <c r="AT15" s="260" t="s">
        <v>561</v>
      </c>
      <c r="AU15" s="260" t="s">
        <v>562</v>
      </c>
      <c r="AV15" s="260" t="s">
        <v>563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6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519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5" t="s">
        <v>525</v>
      </c>
      <c r="D18" s="129"/>
      <c r="E18" s="129"/>
      <c r="F18" s="48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520</v>
      </c>
      <c r="D20" s="178" t="s">
        <v>516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1"/>
      <c r="C21" s="182" t="s">
        <v>527</v>
      </c>
      <c r="D21" s="152" t="s">
        <v>518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1"/>
      <c r="C22" s="182" t="s">
        <v>538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6" t="s">
        <v>139</v>
      </c>
      <c r="S23" s="66" t="s">
        <v>505</v>
      </c>
      <c r="T23" s="288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1"/>
      <c r="C24" s="185" t="s">
        <v>522</v>
      </c>
      <c r="D24" s="186"/>
      <c r="E24" s="155" t="s">
        <v>582</v>
      </c>
      <c r="F24" s="155" t="s">
        <v>583</v>
      </c>
      <c r="G24" s="155"/>
      <c r="H24" s="155"/>
      <c r="I24" s="155"/>
      <c r="J24" s="155"/>
      <c r="K24" s="155"/>
      <c r="L24" s="155"/>
      <c r="M24" s="155"/>
      <c r="N24" s="155"/>
      <c r="O24" s="183" t="s">
        <v>523</v>
      </c>
      <c r="Q24" s="209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1"/>
      <c r="C25" s="185" t="s">
        <v>517</v>
      </c>
      <c r="D25" s="186"/>
      <c r="E25" s="159" t="s">
        <v>365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1"/>
      <c r="C26" s="185" t="s">
        <v>141</v>
      </c>
      <c r="D26" s="186"/>
      <c r="E26" s="155" t="s">
        <v>506</v>
      </c>
      <c r="F26" s="155" t="s">
        <v>506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6" t="s">
        <v>506</v>
      </c>
      <c r="S26" s="66" t="s">
        <v>507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5" t="s">
        <v>521</v>
      </c>
      <c r="D28" s="129"/>
      <c r="E28" s="129"/>
      <c r="F28" s="48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1"/>
      <c r="C31" s="182" t="s">
        <v>528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1"/>
      <c r="C32" s="182" t="s">
        <v>534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6" t="s">
        <v>3</v>
      </c>
      <c r="S33" s="66" t="s">
        <v>361</v>
      </c>
      <c r="T33" s="66" t="s">
        <v>352</v>
      </c>
      <c r="U33" s="66" t="s">
        <v>353</v>
      </c>
      <c r="V33" s="66" t="s">
        <v>354</v>
      </c>
      <c r="W33" s="66" t="s">
        <v>355</v>
      </c>
      <c r="X33" s="66" t="s">
        <v>356</v>
      </c>
      <c r="Y33" s="66" t="s">
        <v>357</v>
      </c>
      <c r="Z33" s="66" t="s">
        <v>358</v>
      </c>
      <c r="AA33" s="66" t="s">
        <v>359</v>
      </c>
      <c r="AB33" s="66" t="s">
        <v>360</v>
      </c>
    </row>
    <row r="34" spans="2:28">
      <c r="B34" s="181"/>
      <c r="C34" s="185" t="s">
        <v>454</v>
      </c>
      <c r="D34" s="152" t="s">
        <v>453</v>
      </c>
      <c r="E34" s="155" t="s">
        <v>514</v>
      </c>
      <c r="F34" s="155" t="s">
        <v>514</v>
      </c>
      <c r="G34" s="155" t="s">
        <v>514</v>
      </c>
      <c r="H34" s="155" t="s">
        <v>514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6" t="s">
        <v>514</v>
      </c>
      <c r="S34" s="66" t="s">
        <v>515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1"/>
      <c r="C35" s="185" t="s">
        <v>606</v>
      </c>
      <c r="D35" s="152" t="s">
        <v>607</v>
      </c>
      <c r="E35" s="155" t="s">
        <v>605</v>
      </c>
      <c r="F35" s="155" t="s">
        <v>605</v>
      </c>
      <c r="G35" s="155" t="s">
        <v>605</v>
      </c>
      <c r="H35" s="155" t="s">
        <v>605</v>
      </c>
      <c r="I35" s="155" t="s">
        <v>605</v>
      </c>
      <c r="J35" s="155" t="s">
        <v>605</v>
      </c>
      <c r="K35" s="155" t="s">
        <v>605</v>
      </c>
      <c r="L35" s="155" t="s">
        <v>605</v>
      </c>
      <c r="M35" s="155" t="s">
        <v>605</v>
      </c>
      <c r="N35" s="155" t="s">
        <v>605</v>
      </c>
      <c r="O35" s="183" t="s">
        <v>142</v>
      </c>
      <c r="Q35" s="209"/>
      <c r="R35" s="66" t="s">
        <v>605</v>
      </c>
      <c r="S35" s="66" t="s">
        <v>608</v>
      </c>
      <c r="T35" s="56"/>
      <c r="U35" s="66"/>
      <c r="V35" s="66"/>
      <c r="W35" s="66"/>
      <c r="X35" s="66"/>
      <c r="Y35" s="66"/>
      <c r="Z35" s="66"/>
      <c r="AA35" s="66"/>
      <c r="AB35" s="66"/>
    </row>
    <row r="36" spans="2:28">
      <c r="B36" s="181"/>
      <c r="C36" s="190" t="s">
        <v>446</v>
      </c>
      <c r="D36" s="118" t="s">
        <v>539</v>
      </c>
      <c r="E36" s="161" t="s">
        <v>455</v>
      </c>
      <c r="F36" s="161" t="s">
        <v>455</v>
      </c>
      <c r="G36" s="161" t="s">
        <v>456</v>
      </c>
      <c r="H36" s="161" t="s">
        <v>456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6" t="s">
        <v>456</v>
      </c>
      <c r="S36" s="66" t="s">
        <v>455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532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533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526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530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531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536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537</v>
      </c>
      <c r="D46" s="199" t="s">
        <v>535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535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580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5" t="s">
        <v>544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520</v>
      </c>
      <c r="D54" s="178" t="s">
        <v>516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6"/>
      <c r="X54" s="66"/>
      <c r="Y54" s="66"/>
      <c r="Z54" s="66"/>
      <c r="AA54" s="66"/>
      <c r="AB54" s="66"/>
    </row>
    <row r="55" spans="2:28">
      <c r="B55" s="181"/>
      <c r="C55" s="182" t="s">
        <v>527</v>
      </c>
      <c r="D55" s="152" t="s">
        <v>518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6"/>
      <c r="X55" s="66"/>
      <c r="Y55" s="66"/>
      <c r="Z55" s="66"/>
      <c r="AA55" s="66"/>
      <c r="AB55" s="66"/>
    </row>
    <row r="56" spans="2:28">
      <c r="B56" s="181"/>
      <c r="C56" s="182" t="s">
        <v>538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6"/>
      <c r="X56" s="66"/>
      <c r="Y56" s="66"/>
      <c r="Z56" s="66"/>
      <c r="AA56" s="66"/>
      <c r="AB56" s="66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6"/>
      <c r="X57" s="66"/>
      <c r="Y57" s="66"/>
      <c r="Z57" s="66"/>
      <c r="AA57" s="66"/>
      <c r="AB57" s="66"/>
    </row>
    <row r="58" spans="2:28">
      <c r="B58" s="181"/>
      <c r="C58" s="185" t="s">
        <v>522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523</v>
      </c>
      <c r="W58" s="66"/>
      <c r="X58" s="66"/>
      <c r="Y58" s="66"/>
      <c r="Z58" s="66"/>
      <c r="AA58" s="66"/>
      <c r="AB58" s="66"/>
    </row>
    <row r="59" spans="2:28">
      <c r="B59" s="181"/>
      <c r="C59" s="185" t="s">
        <v>517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6"/>
      <c r="X59" s="66"/>
      <c r="Y59" s="66"/>
      <c r="Z59" s="66"/>
      <c r="AA59" s="66"/>
      <c r="AB59" s="66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5" t="s">
        <v>521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528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534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454</v>
      </c>
      <c r="D68" s="152" t="s">
        <v>453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606</v>
      </c>
      <c r="D69" s="152" t="s">
        <v>607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446</v>
      </c>
      <c r="D70" s="118" t="s">
        <v>539</v>
      </c>
      <c r="E70" s="162" t="s">
        <v>456</v>
      </c>
      <c r="F70" s="162" t="s">
        <v>456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9" t="s">
        <v>581</v>
      </c>
      <c r="D72" s="349"/>
      <c r="E72" s="349"/>
      <c r="F72" s="349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Normal="100" workbookViewId="0">
      <selection activeCell="B21" sqref="B21"/>
    </sheetView>
  </sheetViews>
  <sheetFormatPr baseColWidth="10" defaultColWidth="0" defaultRowHeight="15" zeroHeight="1"/>
  <cols>
    <col min="1" max="1" width="2.85546875" style="127" customWidth="1"/>
    <col min="2" max="2" width="14.85546875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366</v>
      </c>
    </row>
    <row r="3" spans="2:26">
      <c r="B3" s="129" t="s">
        <v>469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2" t="s">
        <v>371</v>
      </c>
      <c r="D5" s="53" t="str">
        <f>Netzbetreiber!$D$9</f>
        <v>Gas-Versorgungsbetriebe Cottbus GmbH</v>
      </c>
      <c r="E5" s="129"/>
      <c r="J5" s="87" t="s">
        <v>500</v>
      </c>
      <c r="K5" s="130" t="s">
        <v>503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2" t="s">
        <v>338</v>
      </c>
      <c r="D6" s="53" t="str">
        <f>Netzbetreiber!$D$28</f>
        <v>Gas-Versorgungsbetriebe Cottbus GmbH</v>
      </c>
      <c r="E6" s="129"/>
      <c r="F6" s="129"/>
      <c r="K6" s="130" t="s">
        <v>511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4" t="s">
        <v>490</v>
      </c>
      <c r="D7" s="53" t="str">
        <f>Netzbetreiber!$D$11</f>
        <v>9870039700009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2" t="s">
        <v>133</v>
      </c>
      <c r="D8" s="51">
        <f>Netzbetreiber!$D$6</f>
        <v>42278</v>
      </c>
      <c r="E8" s="129"/>
      <c r="F8" s="129"/>
      <c r="H8" s="127" t="s">
        <v>498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497</v>
      </c>
      <c r="D10" s="133" t="s">
        <v>147</v>
      </c>
      <c r="E10" s="272" t="s">
        <v>513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636</v>
      </c>
      <c r="M10" s="149" t="s">
        <v>645</v>
      </c>
      <c r="N10" s="150" t="s">
        <v>646</v>
      </c>
      <c r="O10" s="150" t="s">
        <v>647</v>
      </c>
      <c r="P10" s="151" t="s">
        <v>648</v>
      </c>
      <c r="Q10" s="145" t="s">
        <v>637</v>
      </c>
      <c r="R10" s="135" t="s">
        <v>638</v>
      </c>
      <c r="S10" s="136" t="s">
        <v>639</v>
      </c>
      <c r="T10" s="136" t="s">
        <v>640</v>
      </c>
      <c r="U10" s="136" t="s">
        <v>641</v>
      </c>
      <c r="V10" s="136" t="s">
        <v>642</v>
      </c>
      <c r="W10" s="136" t="s">
        <v>643</v>
      </c>
      <c r="X10" s="137" t="s">
        <v>644</v>
      </c>
      <c r="Y10" s="294" t="s">
        <v>649</v>
      </c>
    </row>
    <row r="11" spans="2:26" ht="15.75" thickBot="1">
      <c r="B11" s="138" t="s">
        <v>499</v>
      </c>
      <c r="C11" s="139" t="s">
        <v>512</v>
      </c>
      <c r="D11" s="293" t="s">
        <v>247</v>
      </c>
      <c r="E11" s="163" t="s">
        <v>667</v>
      </c>
      <c r="F11" s="295" t="str">
        <f>VLOOKUP($E11,'BDEW-Standard'!$B$3:$M$158,F$9,0)</f>
        <v>HD4</v>
      </c>
      <c r="H11" s="166">
        <f>ROUND(VLOOKUP($E11,'BDEW-Standard'!$B$3:$M$158,H$9,0),7)</f>
        <v>3.0084346000000002</v>
      </c>
      <c r="I11" s="166">
        <f>ROUND(VLOOKUP($E11,'BDEW-Standard'!$B$3:$M$158,I$9,0),7)</f>
        <v>-36.607845300000001</v>
      </c>
      <c r="J11" s="166">
        <f>ROUND(VLOOKUP($E11,'BDEW-Standard'!$B$3:$M$158,J$9,0),7)</f>
        <v>7.3211870000000001</v>
      </c>
      <c r="K11" s="166">
        <f>ROUND(VLOOKUP($E11,'BDEW-Standard'!$B$3:$M$158,K$9,0),7)</f>
        <v>0.15496599999999999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0.97302438504000599</v>
      </c>
      <c r="R11" s="167">
        <f>ROUND(VLOOKUP(MID($E11,4,3),'Wochentag F(WT)'!$B$7:$J$22,R$9,0),4)</f>
        <v>1.03</v>
      </c>
      <c r="S11" s="167">
        <f>ROUND(VLOOKUP(MID($E11,4,3),'Wochentag F(WT)'!$B$7:$J$22,S$9,0),4)</f>
        <v>1.03</v>
      </c>
      <c r="T11" s="167">
        <f>ROUND(VLOOKUP(MID($E11,4,3),'Wochentag F(WT)'!$B$7:$J$22,T$9,0),4)</f>
        <v>1.02</v>
      </c>
      <c r="U11" s="167">
        <f>ROUND(VLOOKUP(MID($E11,4,3),'Wochentag F(WT)'!$B$7:$J$22,U$9,0),4)</f>
        <v>1.03</v>
      </c>
      <c r="V11" s="167">
        <f>ROUND(VLOOKUP(MID($E11,4,3),'Wochentag F(WT)'!$B$7:$J$22,V$9,0),4)</f>
        <v>1.01</v>
      </c>
      <c r="W11" s="167">
        <f>ROUND(VLOOKUP(MID($E11,4,3),'Wochentag F(WT)'!$B$7:$J$22,W$9,0),4)</f>
        <v>0.93</v>
      </c>
      <c r="X11" s="168">
        <f>7-SUM(R11:W11)</f>
        <v>0.95000000000000018</v>
      </c>
      <c r="Y11" s="291">
        <v>365.12299999999999</v>
      </c>
    </row>
    <row r="12" spans="2:26">
      <c r="B12" s="140">
        <v>1</v>
      </c>
      <c r="C12" s="141" t="str">
        <f t="shared" ref="C12:C15" si="0">$D$6</f>
        <v>Gas-Versorgungsbetriebe Cottbus GmbH</v>
      </c>
      <c r="D12" s="61" t="s">
        <v>247</v>
      </c>
      <c r="E12" s="164" t="s">
        <v>4</v>
      </c>
      <c r="F12" s="296" t="s">
        <v>666</v>
      </c>
      <c r="H12" s="273">
        <f>ROUND(VLOOKUP($E12,'BDEW-Standard'!$B$3:$M$94,H$9,0),7)</f>
        <v>0.40409319999999999</v>
      </c>
      <c r="I12" s="273">
        <f>ROUND(VLOOKUP($E12,'BDEW-Standard'!$B$3:$M$94,I$9,0),7)</f>
        <v>-24.439296800000001</v>
      </c>
      <c r="J12" s="273">
        <f>ROUND(VLOOKUP($E12,'BDEW-Standard'!$B$3:$M$94,J$9,0),7)</f>
        <v>6.5718174999999999</v>
      </c>
      <c r="K12" s="273">
        <f>ROUND(VLOOKUP($E12,'BDEW-Standard'!$B$3:$M$94,K$9,0),7)</f>
        <v>0.71077100000000004</v>
      </c>
      <c r="L12" s="337">
        <f>ROUND(VLOOKUP($E12,'BDEW-Standard'!$B$3:$M$94,L$9,0),1)</f>
        <v>40</v>
      </c>
      <c r="M12" s="273">
        <f>ROUND(VLOOKUP($E12,'BDEW-Standard'!$B$3:$M$94,M$9,0),7)</f>
        <v>0</v>
      </c>
      <c r="N12" s="273">
        <f>ROUND(VLOOKUP($E12,'BDEW-Standard'!$B$3:$M$94,N$9,0),7)</f>
        <v>0</v>
      </c>
      <c r="O12" s="273">
        <f>ROUND(VLOOKUP($E12,'BDEW-Standard'!$B$3:$M$94,O$9,0),7)</f>
        <v>0</v>
      </c>
      <c r="P12" s="273">
        <f>ROUND(VLOOKUP($E12,'BDEW-Standard'!$B$3:$M$94,P$9,0),7)</f>
        <v>0</v>
      </c>
      <c r="Q12" s="338">
        <f t="shared" ref="Q12:Q15" si="1">($H12/(1+($I12/($Q$9-$L12))^$J12)+$K12)+MAX($M12*$Q$9+$N12,$O12*$Q$9+$P12)</f>
        <v>1.0561214000512988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Gas-Versorgungsbetriebe Cottbus GmbH</v>
      </c>
      <c r="D13" s="61" t="s">
        <v>247</v>
      </c>
      <c r="E13" s="164" t="s">
        <v>55</v>
      </c>
      <c r="F13" s="296" t="s">
        <v>322</v>
      </c>
      <c r="H13" s="273">
        <v>3.159294</v>
      </c>
      <c r="I13" s="273">
        <v>-37.406886</v>
      </c>
      <c r="J13" s="273">
        <v>6.1418926000000003</v>
      </c>
      <c r="K13" s="273">
        <v>9.2266100000000004E-2</v>
      </c>
      <c r="L13" s="337">
        <v>40</v>
      </c>
      <c r="M13" s="273">
        <v>0</v>
      </c>
      <c r="N13" s="273">
        <v>0</v>
      </c>
      <c r="O13" s="273">
        <v>0</v>
      </c>
      <c r="P13" s="273">
        <v>0</v>
      </c>
      <c r="Q13" s="338">
        <v>0.96772350224521153</v>
      </c>
      <c r="R13" s="274">
        <v>1</v>
      </c>
      <c r="S13" s="274">
        <v>1</v>
      </c>
      <c r="T13" s="274">
        <v>1</v>
      </c>
      <c r="U13" s="274">
        <v>1</v>
      </c>
      <c r="V13" s="274">
        <v>1</v>
      </c>
      <c r="W13" s="274">
        <v>1</v>
      </c>
      <c r="X13" s="275"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Gas-Versorgungsbetriebe Cottbus GmbH</v>
      </c>
      <c r="D14" s="61" t="s">
        <v>247</v>
      </c>
      <c r="E14" s="164" t="s">
        <v>65</v>
      </c>
      <c r="F14" s="296" t="s">
        <v>332</v>
      </c>
      <c r="H14" s="273">
        <v>2.4859160999999999</v>
      </c>
      <c r="I14" s="273">
        <v>-35.043597800000001</v>
      </c>
      <c r="J14" s="273">
        <v>6.2818214000000001</v>
      </c>
      <c r="K14" s="273">
        <v>0.12839039999999999</v>
      </c>
      <c r="L14" s="337">
        <v>40</v>
      </c>
      <c r="M14" s="273">
        <v>0</v>
      </c>
      <c r="N14" s="273">
        <v>0</v>
      </c>
      <c r="O14" s="273">
        <v>0</v>
      </c>
      <c r="P14" s="273">
        <v>0</v>
      </c>
      <c r="Q14" s="338">
        <v>1.0259660127680663</v>
      </c>
      <c r="R14" s="274">
        <v>1</v>
      </c>
      <c r="S14" s="274">
        <v>1</v>
      </c>
      <c r="T14" s="274">
        <v>1</v>
      </c>
      <c r="U14" s="274">
        <v>1</v>
      </c>
      <c r="V14" s="274">
        <v>1</v>
      </c>
      <c r="W14" s="274">
        <v>1</v>
      </c>
      <c r="X14" s="275"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Gas-Versorgungsbetriebe Cottbus GmbH</v>
      </c>
      <c r="D15" s="61" t="s">
        <v>247</v>
      </c>
      <c r="E15" s="164" t="s">
        <v>667</v>
      </c>
      <c r="F15" s="296" t="s">
        <v>668</v>
      </c>
      <c r="H15" s="273">
        <f>ROUND(VLOOKUP($E15,'BDEW-Standard'!$B$3:$M$94,H$9,0),7)</f>
        <v>3.0084346000000002</v>
      </c>
      <c r="I15" s="273">
        <f>ROUND(VLOOKUP($E15,'BDEW-Standard'!$B$3:$M$94,I$9,0),7)</f>
        <v>-36.607845300000001</v>
      </c>
      <c r="J15" s="273">
        <f>ROUND(VLOOKUP($E15,'BDEW-Standard'!$B$3:$M$94,J$9,0),7)</f>
        <v>7.3211870000000001</v>
      </c>
      <c r="K15" s="273">
        <f>ROUND(VLOOKUP($E15,'BDEW-Standard'!$B$3:$M$94,K$9,0),7)</f>
        <v>0.15496599999999999</v>
      </c>
      <c r="L15" s="337">
        <f>ROUND(VLOOKUP($E15,'BDEW-Standard'!$B$3:$M$94,L$9,0),1)</f>
        <v>40</v>
      </c>
      <c r="M15" s="273">
        <f>ROUND(VLOOKUP($E15,'BDEW-Standard'!$B$3:$M$94,M$9,0),7)</f>
        <v>0</v>
      </c>
      <c r="N15" s="273">
        <f>ROUND(VLOOKUP($E15,'BDEW-Standard'!$B$3:$M$94,N$9,0),7)</f>
        <v>0</v>
      </c>
      <c r="O15" s="273">
        <f>ROUND(VLOOKUP($E15,'BDEW-Standard'!$B$3:$M$94,O$9,0),7)</f>
        <v>0</v>
      </c>
      <c r="P15" s="273">
        <f>ROUND(VLOOKUP($E15,'BDEW-Standard'!$B$3:$M$94,P$9,0),7)</f>
        <v>0</v>
      </c>
      <c r="Q15" s="338">
        <f t="shared" si="1"/>
        <v>0.97302438504000599</v>
      </c>
      <c r="R15" s="274">
        <f>ROUND(VLOOKUP(MID($E15,4,3),'Wochentag F(WT)'!$B$7:$J$22,R$9,0),4)</f>
        <v>1.03</v>
      </c>
      <c r="S15" s="274">
        <f>ROUND(VLOOKUP(MID($E15,4,3),'Wochentag F(WT)'!$B$7:$J$22,S$9,0),4)</f>
        <v>1.03</v>
      </c>
      <c r="T15" s="274">
        <f>ROUND(VLOOKUP(MID($E15,4,3),'Wochentag F(WT)'!$B$7:$J$22,T$9,0),4)</f>
        <v>1.02</v>
      </c>
      <c r="U15" s="274">
        <f>ROUND(VLOOKUP(MID($E15,4,3),'Wochentag F(WT)'!$B$7:$J$22,U$9,0),4)</f>
        <v>1.03</v>
      </c>
      <c r="V15" s="274">
        <f>ROUND(VLOOKUP(MID($E15,4,3),'Wochentag F(WT)'!$B$7:$J$22,V$9,0),4)</f>
        <v>1.01</v>
      </c>
      <c r="W15" s="274">
        <f>ROUND(VLOOKUP(MID($E15,4,3),'Wochentag F(WT)'!$B$7:$J$22,W$9,0),4)</f>
        <v>0.93</v>
      </c>
      <c r="X15" s="275">
        <f t="shared" ref="X15" si="2">7-SUM(R15:W15)</f>
        <v>0.95000000000000018</v>
      </c>
      <c r="Y15" s="292"/>
      <c r="Z15" s="210"/>
    </row>
    <row r="16" spans="2:26" s="142" customFormat="1">
      <c r="B16" s="143"/>
      <c r="C16" s="144"/>
      <c r="D16" s="61"/>
      <c r="E16" s="164"/>
      <c r="F16" s="296"/>
      <c r="H16" s="273"/>
      <c r="I16" s="273"/>
      <c r="J16" s="273"/>
      <c r="K16" s="273"/>
      <c r="L16" s="337"/>
      <c r="M16" s="273"/>
      <c r="N16" s="273"/>
      <c r="O16" s="273"/>
      <c r="P16" s="273"/>
      <c r="Q16" s="338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2" customFormat="1">
      <c r="B17" s="143"/>
      <c r="C17" s="144"/>
      <c r="D17" s="61"/>
      <c r="E17" s="164"/>
      <c r="F17" s="296"/>
      <c r="H17" s="273"/>
      <c r="I17" s="273"/>
      <c r="J17" s="273"/>
      <c r="K17" s="273"/>
      <c r="L17" s="337"/>
      <c r="M17" s="273"/>
      <c r="N17" s="273"/>
      <c r="O17" s="273"/>
      <c r="P17" s="273"/>
      <c r="Q17" s="338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2" customFormat="1">
      <c r="B18" s="143"/>
      <c r="C18" s="144"/>
      <c r="D18" s="61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/>
      <c r="C19" s="144"/>
      <c r="D19" s="61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/>
      <c r="C20" s="144"/>
      <c r="D20" s="61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/>
      <c r="C21" s="144"/>
      <c r="D21" s="61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/>
      <c r="C22" s="144"/>
      <c r="D22" s="61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/>
      <c r="C23" s="144"/>
      <c r="D23" s="61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/>
      <c r="C24" s="144"/>
      <c r="D24" s="61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/>
      <c r="C25" s="144"/>
      <c r="D25" s="61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/>
      <c r="C26" s="144"/>
      <c r="D26" s="61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/>
      <c r="C27" s="144"/>
      <c r="D27" s="61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/>
      <c r="C28" s="144"/>
      <c r="D28" s="61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/>
      <c r="C29" s="144"/>
      <c r="D29" s="61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/>
      <c r="C30" s="144"/>
      <c r="D30" s="61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/>
      <c r="C31" s="144"/>
      <c r="D31" s="61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/>
      <c r="C32" s="144"/>
      <c r="D32" s="61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/>
      <c r="C33" s="144"/>
      <c r="D33" s="61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/>
      <c r="C34" s="144"/>
      <c r="D34" s="61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/>
      <c r="C35" s="144"/>
      <c r="D35" s="61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/>
      <c r="C36" s="144"/>
      <c r="D36" s="61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/>
      <c r="C37" s="144"/>
      <c r="D37" s="61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/>
      <c r="C38" s="144"/>
      <c r="D38" s="61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/>
      <c r="C39" s="144"/>
      <c r="D39" s="61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/>
      <c r="C40" s="144"/>
      <c r="D40" s="61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/>
      <c r="C41" s="144"/>
      <c r="D41" s="61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H12:K12 C13:C15 M12:X12 H15:K15 M15:X15" unlockedFormula="1"/>
    <ignoredError sqref="L12 L1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F8" sqref="F8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449</v>
      </c>
    </row>
    <row r="3" spans="2:30" ht="15" customHeight="1">
      <c r="B3" s="83"/>
    </row>
    <row r="4" spans="2:30" ht="15" customHeight="1">
      <c r="B4" s="84" t="s">
        <v>448</v>
      </c>
      <c r="C4" s="62" t="str">
        <f>Netzbetreiber!$D$9</f>
        <v>Gas-Versorgungsbetriebe Cottbus GmbH</v>
      </c>
      <c r="D4" s="75"/>
      <c r="G4" s="75"/>
      <c r="I4" s="75"/>
      <c r="J4" s="76"/>
      <c r="M4" s="85" t="s">
        <v>540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447</v>
      </c>
      <c r="C5" s="63" t="str">
        <f>Netzbetreiber!$D$28</f>
        <v>Gas-Versorgungsbetriebe Cottbus GmbH</v>
      </c>
      <c r="D5" s="37"/>
      <c r="E5" s="75"/>
      <c r="F5" s="75"/>
      <c r="G5" s="75"/>
      <c r="I5" s="75"/>
      <c r="J5" s="75"/>
      <c r="K5" s="75"/>
      <c r="L5" s="75"/>
      <c r="M5" s="87" t="s">
        <v>510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445</v>
      </c>
      <c r="C6" s="62" t="str">
        <f>Netzbetreiber!$D$11</f>
        <v>9870039700009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8">
        <f>Netzbetreiber!$D$6</f>
        <v>42278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0" t="s">
        <v>461</v>
      </c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470</v>
      </c>
      <c r="N9" s="90" t="s">
        <v>373</v>
      </c>
      <c r="O9" s="91" t="s">
        <v>374</v>
      </c>
      <c r="P9" s="91" t="s">
        <v>375</v>
      </c>
      <c r="Q9" s="91" t="s">
        <v>376</v>
      </c>
      <c r="R9" s="91" t="s">
        <v>377</v>
      </c>
      <c r="S9" s="91" t="s">
        <v>378</v>
      </c>
      <c r="T9" s="91" t="s">
        <v>379</v>
      </c>
      <c r="U9" s="91" t="s">
        <v>380</v>
      </c>
      <c r="V9" s="91" t="s">
        <v>381</v>
      </c>
      <c r="W9" s="91" t="s">
        <v>382</v>
      </c>
      <c r="X9" s="91" t="s">
        <v>383</v>
      </c>
      <c r="Y9" s="91" t="s">
        <v>384</v>
      </c>
      <c r="Z9" s="91" t="s">
        <v>385</v>
      </c>
      <c r="AA9" s="91" t="s">
        <v>386</v>
      </c>
      <c r="AB9" s="91" t="s">
        <v>387</v>
      </c>
      <c r="AC9" s="92" t="s">
        <v>388</v>
      </c>
      <c r="AD9" s="92" t="s">
        <v>430</v>
      </c>
    </row>
    <row r="10" spans="2:30" ht="72" customHeight="1" thickBot="1">
      <c r="B10" s="355" t="s">
        <v>584</v>
      </c>
      <c r="C10" s="356"/>
      <c r="D10" s="93">
        <v>2</v>
      </c>
      <c r="E10" s="94" t="str">
        <f>IF(ISERROR(HLOOKUP(E$11,$M$9:$AD$33,$D10,0)),"",HLOOKUP(E$11,$M$9:$AD$33,$D10,0))</f>
        <v/>
      </c>
      <c r="F10" s="353" t="s">
        <v>399</v>
      </c>
      <c r="G10" s="353"/>
      <c r="H10" s="353"/>
      <c r="I10" s="353"/>
      <c r="J10" s="353"/>
      <c r="K10" s="353"/>
      <c r="L10" s="354"/>
      <c r="M10" s="95" t="s">
        <v>471</v>
      </c>
      <c r="N10" s="96" t="s">
        <v>472</v>
      </c>
      <c r="O10" s="97" t="s">
        <v>473</v>
      </c>
      <c r="P10" s="98" t="s">
        <v>474</v>
      </c>
      <c r="Q10" s="98" t="s">
        <v>475</v>
      </c>
      <c r="R10" s="98" t="s">
        <v>476</v>
      </c>
      <c r="S10" s="98" t="s">
        <v>477</v>
      </c>
      <c r="T10" s="98" t="s">
        <v>478</v>
      </c>
      <c r="U10" s="98" t="s">
        <v>479</v>
      </c>
      <c r="V10" s="98" t="s">
        <v>480</v>
      </c>
      <c r="W10" s="98" t="s">
        <v>481</v>
      </c>
      <c r="X10" s="98" t="s">
        <v>482</v>
      </c>
      <c r="Y10" s="98" t="s">
        <v>483</v>
      </c>
      <c r="Z10" s="98" t="s">
        <v>484</v>
      </c>
      <c r="AA10" s="98" t="s">
        <v>485</v>
      </c>
      <c r="AB10" s="98" t="s">
        <v>486</v>
      </c>
      <c r="AC10" s="99" t="s">
        <v>487</v>
      </c>
      <c r="AD10" s="100" t="s">
        <v>431</v>
      </c>
    </row>
    <row r="11" spans="2:30" ht="15.75" thickBot="1">
      <c r="B11" s="101" t="s">
        <v>422</v>
      </c>
      <c r="C11" s="102"/>
      <c r="D11" s="103">
        <v>3</v>
      </c>
      <c r="E11" s="104"/>
      <c r="F11" s="105" t="s">
        <v>390</v>
      </c>
      <c r="G11" s="106" t="s">
        <v>391</v>
      </c>
      <c r="H11" s="106" t="s">
        <v>392</v>
      </c>
      <c r="I11" s="106" t="s">
        <v>393</v>
      </c>
      <c r="J11" s="106" t="s">
        <v>394</v>
      </c>
      <c r="K11" s="106" t="s">
        <v>395</v>
      </c>
      <c r="L11" s="107" t="s">
        <v>396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1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400</v>
      </c>
      <c r="C12" s="109"/>
      <c r="D12" s="110">
        <v>4</v>
      </c>
      <c r="E12" s="303">
        <f>MIN(SUMPRODUCT($M$11:$AD$11,M12:AD12),1)</f>
        <v>1</v>
      </c>
      <c r="F12" s="300" t="s">
        <v>396</v>
      </c>
      <c r="G12" s="77" t="s">
        <v>396</v>
      </c>
      <c r="H12" s="77" t="s">
        <v>396</v>
      </c>
      <c r="I12" s="77" t="s">
        <v>396</v>
      </c>
      <c r="J12" s="77" t="s">
        <v>396</v>
      </c>
      <c r="K12" s="77" t="s">
        <v>396</v>
      </c>
      <c r="L12" s="78" t="s">
        <v>396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401</v>
      </c>
      <c r="C13" s="116"/>
      <c r="D13" s="110">
        <v>5</v>
      </c>
      <c r="E13" s="304">
        <f t="shared" ref="E13:E33" si="0">MIN(SUMPRODUCT($M$11:$AD$11,M13:AD13),1)</f>
        <v>0</v>
      </c>
      <c r="F13" s="301" t="s">
        <v>396</v>
      </c>
      <c r="G13" s="79" t="s">
        <v>396</v>
      </c>
      <c r="H13" s="79" t="s">
        <v>396</v>
      </c>
      <c r="I13" s="79" t="s">
        <v>396</v>
      </c>
      <c r="J13" s="79" t="s">
        <v>396</v>
      </c>
      <c r="K13" s="79" t="s">
        <v>396</v>
      </c>
      <c r="L13" s="80" t="s">
        <v>396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402</v>
      </c>
      <c r="C14" s="116"/>
      <c r="D14" s="110">
        <v>6</v>
      </c>
      <c r="E14" s="304">
        <f t="shared" si="0"/>
        <v>0</v>
      </c>
      <c r="F14" s="301" t="s">
        <v>396</v>
      </c>
      <c r="G14" s="79" t="s">
        <v>403</v>
      </c>
      <c r="H14" s="79" t="s">
        <v>403</v>
      </c>
      <c r="I14" s="79" t="s">
        <v>403</v>
      </c>
      <c r="J14" s="79" t="s">
        <v>403</v>
      </c>
      <c r="K14" s="79" t="s">
        <v>403</v>
      </c>
      <c r="L14" s="80" t="s">
        <v>403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404</v>
      </c>
      <c r="C15" s="116"/>
      <c r="D15" s="110">
        <v>7</v>
      </c>
      <c r="E15" s="304">
        <f t="shared" si="0"/>
        <v>0</v>
      </c>
      <c r="F15" s="301" t="s">
        <v>403</v>
      </c>
      <c r="G15" s="79" t="s">
        <v>395</v>
      </c>
      <c r="H15" s="79" t="s">
        <v>403</v>
      </c>
      <c r="I15" s="79" t="s">
        <v>403</v>
      </c>
      <c r="J15" s="79" t="s">
        <v>403</v>
      </c>
      <c r="K15" s="79" t="s">
        <v>403</v>
      </c>
      <c r="L15" s="80" t="s">
        <v>403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416</v>
      </c>
      <c r="C16" s="116"/>
      <c r="D16" s="110">
        <v>8</v>
      </c>
      <c r="E16" s="304">
        <f t="shared" si="0"/>
        <v>1</v>
      </c>
      <c r="F16" s="301" t="s">
        <v>403</v>
      </c>
      <c r="G16" s="79" t="s">
        <v>403</v>
      </c>
      <c r="H16" s="79" t="s">
        <v>403</v>
      </c>
      <c r="I16" s="79" t="s">
        <v>403</v>
      </c>
      <c r="J16" s="79" t="s">
        <v>396</v>
      </c>
      <c r="K16" s="79" t="s">
        <v>403</v>
      </c>
      <c r="L16" s="80" t="s">
        <v>403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417</v>
      </c>
      <c r="C17" s="116"/>
      <c r="D17" s="110">
        <v>9</v>
      </c>
      <c r="E17" s="304">
        <f t="shared" si="0"/>
        <v>1</v>
      </c>
      <c r="F17" s="301" t="s">
        <v>403</v>
      </c>
      <c r="G17" s="79" t="s">
        <v>403</v>
      </c>
      <c r="H17" s="79" t="s">
        <v>403</v>
      </c>
      <c r="I17" s="79" t="s">
        <v>403</v>
      </c>
      <c r="J17" s="79" t="s">
        <v>403</v>
      </c>
      <c r="K17" s="79" t="s">
        <v>403</v>
      </c>
      <c r="L17" s="80" t="s">
        <v>396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418</v>
      </c>
      <c r="C18" s="116"/>
      <c r="D18" s="110">
        <v>10</v>
      </c>
      <c r="E18" s="304">
        <f t="shared" si="0"/>
        <v>1</v>
      </c>
      <c r="F18" s="301" t="s">
        <v>396</v>
      </c>
      <c r="G18" s="79" t="s">
        <v>403</v>
      </c>
      <c r="H18" s="79" t="s">
        <v>403</v>
      </c>
      <c r="I18" s="79" t="s">
        <v>403</v>
      </c>
      <c r="J18" s="79" t="s">
        <v>403</v>
      </c>
      <c r="K18" s="79" t="s">
        <v>403</v>
      </c>
      <c r="L18" s="80" t="s">
        <v>403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120" t="s">
        <v>405</v>
      </c>
      <c r="C19" s="116"/>
      <c r="D19" s="110">
        <v>11</v>
      </c>
      <c r="E19" s="304">
        <f t="shared" si="0"/>
        <v>1</v>
      </c>
      <c r="F19" s="301" t="s">
        <v>396</v>
      </c>
      <c r="G19" s="79" t="s">
        <v>396</v>
      </c>
      <c r="H19" s="79" t="s">
        <v>396</v>
      </c>
      <c r="I19" s="79" t="s">
        <v>396</v>
      </c>
      <c r="J19" s="79" t="s">
        <v>396</v>
      </c>
      <c r="K19" s="79" t="s">
        <v>396</v>
      </c>
      <c r="L19" s="80" t="s">
        <v>396</v>
      </c>
      <c r="M19" s="111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8">
        <v>1</v>
      </c>
    </row>
    <row r="20" spans="2:30" ht="15">
      <c r="B20" s="120" t="s">
        <v>650</v>
      </c>
      <c r="C20" s="116"/>
      <c r="D20" s="110">
        <v>12</v>
      </c>
      <c r="E20" s="304">
        <f t="shared" si="0"/>
        <v>1</v>
      </c>
      <c r="F20" s="301" t="s">
        <v>403</v>
      </c>
      <c r="G20" s="79" t="s">
        <v>403</v>
      </c>
      <c r="H20" s="79" t="s">
        <v>403</v>
      </c>
      <c r="I20" s="79" t="s">
        <v>396</v>
      </c>
      <c r="J20" s="79" t="s">
        <v>403</v>
      </c>
      <c r="K20" s="79" t="s">
        <v>403</v>
      </c>
      <c r="L20" s="80" t="s">
        <v>403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419</v>
      </c>
      <c r="C21" s="116"/>
      <c r="D21" s="110">
        <v>13</v>
      </c>
      <c r="E21" s="304">
        <f t="shared" si="0"/>
        <v>1</v>
      </c>
      <c r="F21" s="301" t="s">
        <v>403</v>
      </c>
      <c r="G21" s="79" t="s">
        <v>403</v>
      </c>
      <c r="H21" s="79" t="s">
        <v>403</v>
      </c>
      <c r="I21" s="79" t="s">
        <v>403</v>
      </c>
      <c r="J21" s="79" t="s">
        <v>403</v>
      </c>
      <c r="K21" s="79" t="s">
        <v>403</v>
      </c>
      <c r="L21" s="80" t="s">
        <v>396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420</v>
      </c>
      <c r="C22" s="116"/>
      <c r="D22" s="110">
        <v>14</v>
      </c>
      <c r="E22" s="304">
        <f t="shared" si="0"/>
        <v>1</v>
      </c>
      <c r="F22" s="301" t="s">
        <v>396</v>
      </c>
      <c r="G22" s="79" t="s">
        <v>403</v>
      </c>
      <c r="H22" s="79" t="s">
        <v>403</v>
      </c>
      <c r="I22" s="79" t="s">
        <v>403</v>
      </c>
      <c r="J22" s="79" t="s">
        <v>403</v>
      </c>
      <c r="K22" s="79" t="s">
        <v>403</v>
      </c>
      <c r="L22" s="80" t="s">
        <v>403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15" t="s">
        <v>421</v>
      </c>
      <c r="C23" s="116"/>
      <c r="D23" s="110">
        <v>15</v>
      </c>
      <c r="E23" s="304">
        <f t="shared" si="0"/>
        <v>0</v>
      </c>
      <c r="F23" s="301" t="s">
        <v>403</v>
      </c>
      <c r="G23" s="79" t="s">
        <v>403</v>
      </c>
      <c r="H23" s="79" t="s">
        <v>403</v>
      </c>
      <c r="I23" s="79" t="s">
        <v>396</v>
      </c>
      <c r="J23" s="79" t="s">
        <v>403</v>
      </c>
      <c r="K23" s="79" t="s">
        <v>403</v>
      </c>
      <c r="L23" s="80" t="s">
        <v>403</v>
      </c>
      <c r="M23" s="111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8"/>
    </row>
    <row r="24" spans="2:30" ht="15">
      <c r="B24" s="115" t="s">
        <v>406</v>
      </c>
      <c r="C24" s="116"/>
      <c r="D24" s="110">
        <v>16</v>
      </c>
      <c r="E24" s="304">
        <f t="shared" si="0"/>
        <v>0</v>
      </c>
      <c r="F24" s="301" t="s">
        <v>396</v>
      </c>
      <c r="G24" s="79" t="s">
        <v>396</v>
      </c>
      <c r="H24" s="79" t="s">
        <v>396</v>
      </c>
      <c r="I24" s="79" t="s">
        <v>396</v>
      </c>
      <c r="J24" s="79" t="s">
        <v>396</v>
      </c>
      <c r="K24" s="79" t="s">
        <v>396</v>
      </c>
      <c r="L24" s="80" t="s">
        <v>396</v>
      </c>
      <c r="M24" s="111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8"/>
    </row>
    <row r="25" spans="2:30" ht="15">
      <c r="B25" s="115" t="s">
        <v>407</v>
      </c>
      <c r="C25" s="116"/>
      <c r="D25" s="110">
        <v>17</v>
      </c>
      <c r="E25" s="304">
        <f t="shared" si="0"/>
        <v>0</v>
      </c>
      <c r="F25" s="301" t="s">
        <v>396</v>
      </c>
      <c r="G25" s="79" t="s">
        <v>396</v>
      </c>
      <c r="H25" s="79" t="s">
        <v>396</v>
      </c>
      <c r="I25" s="79" t="s">
        <v>396</v>
      </c>
      <c r="J25" s="79" t="s">
        <v>396</v>
      </c>
      <c r="K25" s="79" t="s">
        <v>396</v>
      </c>
      <c r="L25" s="80" t="s">
        <v>396</v>
      </c>
      <c r="M25" s="111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8"/>
    </row>
    <row r="26" spans="2:30" ht="15">
      <c r="B26" s="120" t="s">
        <v>408</v>
      </c>
      <c r="C26" s="116"/>
      <c r="D26" s="110">
        <v>18</v>
      </c>
      <c r="E26" s="304">
        <f t="shared" si="0"/>
        <v>1</v>
      </c>
      <c r="F26" s="301" t="s">
        <v>396</v>
      </c>
      <c r="G26" s="79" t="s">
        <v>396</v>
      </c>
      <c r="H26" s="79" t="s">
        <v>396</v>
      </c>
      <c r="I26" s="79" t="s">
        <v>396</v>
      </c>
      <c r="J26" s="79" t="s">
        <v>396</v>
      </c>
      <c r="K26" s="79" t="s">
        <v>396</v>
      </c>
      <c r="L26" s="80" t="s">
        <v>396</v>
      </c>
      <c r="M26" s="111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8">
        <v>1</v>
      </c>
    </row>
    <row r="27" spans="2:30" ht="15">
      <c r="B27" s="115" t="s">
        <v>409</v>
      </c>
      <c r="C27" s="116"/>
      <c r="D27" s="110">
        <v>19</v>
      </c>
      <c r="E27" s="304">
        <f t="shared" si="0"/>
        <v>1</v>
      </c>
      <c r="F27" s="301" t="s">
        <v>396</v>
      </c>
      <c r="G27" s="79" t="s">
        <v>396</v>
      </c>
      <c r="H27" s="79" t="s">
        <v>396</v>
      </c>
      <c r="I27" s="79" t="s">
        <v>396</v>
      </c>
      <c r="J27" s="79" t="s">
        <v>396</v>
      </c>
      <c r="K27" s="79" t="s">
        <v>396</v>
      </c>
      <c r="L27" s="80" t="s">
        <v>396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8"/>
    </row>
    <row r="28" spans="2:30" ht="15">
      <c r="B28" s="115" t="s">
        <v>410</v>
      </c>
      <c r="C28" s="116"/>
      <c r="D28" s="110">
        <v>20</v>
      </c>
      <c r="E28" s="304">
        <f t="shared" si="0"/>
        <v>0</v>
      </c>
      <c r="F28" s="301" t="s">
        <v>396</v>
      </c>
      <c r="G28" s="79" t="s">
        <v>396</v>
      </c>
      <c r="H28" s="79" t="s">
        <v>396</v>
      </c>
      <c r="I28" s="79" t="s">
        <v>396</v>
      </c>
      <c r="J28" s="79" t="s">
        <v>396</v>
      </c>
      <c r="K28" s="79" t="s">
        <v>396</v>
      </c>
      <c r="L28" s="80" t="s">
        <v>396</v>
      </c>
      <c r="M28" s="111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8"/>
    </row>
    <row r="29" spans="2:30" ht="15">
      <c r="B29" s="115" t="s">
        <v>411</v>
      </c>
      <c r="C29" s="116"/>
      <c r="D29" s="110">
        <v>21</v>
      </c>
      <c r="E29" s="304">
        <f t="shared" si="0"/>
        <v>0</v>
      </c>
      <c r="F29" s="301" t="s">
        <v>403</v>
      </c>
      <c r="G29" s="79" t="s">
        <v>403</v>
      </c>
      <c r="H29" s="79" t="s">
        <v>396</v>
      </c>
      <c r="I29" s="79" t="s">
        <v>403</v>
      </c>
      <c r="J29" s="79" t="s">
        <v>403</v>
      </c>
      <c r="K29" s="79" t="s">
        <v>403</v>
      </c>
      <c r="L29" s="80" t="s">
        <v>403</v>
      </c>
      <c r="M29" s="111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8"/>
    </row>
    <row r="30" spans="2:30" ht="15">
      <c r="B30" s="115" t="s">
        <v>412</v>
      </c>
      <c r="C30" s="116"/>
      <c r="D30" s="110">
        <v>22</v>
      </c>
      <c r="E30" s="304">
        <f t="shared" si="0"/>
        <v>0</v>
      </c>
      <c r="F30" s="301" t="s">
        <v>395</v>
      </c>
      <c r="G30" s="79" t="s">
        <v>395</v>
      </c>
      <c r="H30" s="79" t="s">
        <v>395</v>
      </c>
      <c r="I30" s="79" t="s">
        <v>395</v>
      </c>
      <c r="J30" s="79" t="s">
        <v>395</v>
      </c>
      <c r="K30" s="79" t="s">
        <v>395</v>
      </c>
      <c r="L30" s="80" t="s">
        <v>396</v>
      </c>
      <c r="M30" s="111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8"/>
    </row>
    <row r="31" spans="2:30" ht="15">
      <c r="B31" s="120" t="s">
        <v>413</v>
      </c>
      <c r="C31" s="116"/>
      <c r="D31" s="110">
        <v>23</v>
      </c>
      <c r="E31" s="304">
        <f t="shared" si="0"/>
        <v>1</v>
      </c>
      <c r="F31" s="301" t="s">
        <v>396</v>
      </c>
      <c r="G31" s="79" t="s">
        <v>396</v>
      </c>
      <c r="H31" s="79" t="s">
        <v>396</v>
      </c>
      <c r="I31" s="79" t="s">
        <v>396</v>
      </c>
      <c r="J31" s="79" t="s">
        <v>396</v>
      </c>
      <c r="K31" s="79" t="s">
        <v>396</v>
      </c>
      <c r="L31" s="80" t="s">
        <v>396</v>
      </c>
      <c r="M31" s="111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8">
        <v>1</v>
      </c>
    </row>
    <row r="32" spans="2:30" ht="15">
      <c r="B32" s="120" t="s">
        <v>414</v>
      </c>
      <c r="C32" s="116"/>
      <c r="D32" s="110">
        <v>24</v>
      </c>
      <c r="E32" s="304">
        <f t="shared" si="0"/>
        <v>1</v>
      </c>
      <c r="F32" s="301" t="s">
        <v>396</v>
      </c>
      <c r="G32" s="79" t="s">
        <v>396</v>
      </c>
      <c r="H32" s="79" t="s">
        <v>396</v>
      </c>
      <c r="I32" s="79" t="s">
        <v>396</v>
      </c>
      <c r="J32" s="79" t="s">
        <v>396</v>
      </c>
      <c r="K32" s="79" t="s">
        <v>396</v>
      </c>
      <c r="L32" s="80" t="s">
        <v>396</v>
      </c>
      <c r="M32" s="111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8">
        <v>1</v>
      </c>
    </row>
    <row r="33" spans="2:30" ht="15.75" thickBot="1">
      <c r="B33" s="121" t="s">
        <v>415</v>
      </c>
      <c r="C33" s="122"/>
      <c r="D33" s="123">
        <v>25</v>
      </c>
      <c r="E33" s="305">
        <f t="shared" si="0"/>
        <v>0</v>
      </c>
      <c r="F33" s="302" t="s">
        <v>395</v>
      </c>
      <c r="G33" s="81" t="s">
        <v>395</v>
      </c>
      <c r="H33" s="81" t="s">
        <v>395</v>
      </c>
      <c r="I33" s="81" t="s">
        <v>395</v>
      </c>
      <c r="J33" s="81" t="s">
        <v>395</v>
      </c>
      <c r="K33" s="81" t="s">
        <v>395</v>
      </c>
      <c r="L33" s="82" t="s">
        <v>396</v>
      </c>
      <c r="M33" s="11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69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348</v>
      </c>
      <c r="B1" s="212">
        <v>42173</v>
      </c>
      <c r="D1" s="130" t="s">
        <v>457</v>
      </c>
      <c r="F1" s="213" t="s">
        <v>546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653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458</v>
      </c>
      <c r="B1" s="127"/>
      <c r="D1" s="213" t="s">
        <v>546</v>
      </c>
    </row>
    <row r="2" spans="1:16">
      <c r="A2" s="233"/>
      <c r="B2" s="232" t="s">
        <v>459</v>
      </c>
    </row>
    <row r="3" spans="1:16" ht="20.100000000000001" customHeight="1">
      <c r="A3" s="357" t="s">
        <v>248</v>
      </c>
      <c r="B3" s="234" t="s">
        <v>86</v>
      </c>
      <c r="C3" s="235"/>
      <c r="D3" s="359" t="s">
        <v>460</v>
      </c>
      <c r="E3" s="360"/>
      <c r="F3" s="360"/>
      <c r="G3" s="360"/>
      <c r="H3" s="360"/>
      <c r="I3" s="360"/>
      <c r="J3" s="361"/>
      <c r="K3" s="236"/>
      <c r="L3" s="236"/>
      <c r="M3" s="236"/>
      <c r="N3" s="236"/>
      <c r="O3" s="237"/>
      <c r="P3" s="236"/>
    </row>
    <row r="4" spans="1:16" ht="20.100000000000001" customHeight="1">
      <c r="A4" s="358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Tabelle1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Kloss, Stefanie</cp:lastModifiedBy>
  <cp:lastPrinted>2015-03-20T22:59:10Z</cp:lastPrinted>
  <dcterms:created xsi:type="dcterms:W3CDTF">2015-01-15T05:25:41Z</dcterms:created>
  <dcterms:modified xsi:type="dcterms:W3CDTF">2016-10-04T08:01:34Z</dcterms:modified>
</cp:coreProperties>
</file>